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225" activeTab="0"/>
  </bookViews>
  <sheets>
    <sheet name="Лист1" sheetId="1" r:id="rId1"/>
    <sheet name="Прил 1" sheetId="2" r:id="rId2"/>
    <sheet name="Прил3" sheetId="3" r:id="rId3"/>
    <sheet name="Прил5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<sst xmlns="http://schemas.openxmlformats.org/spreadsheetml/2006/main" count="319" uniqueCount="161">
  <si>
    <t>Приложение N 3</t>
  </si>
  <si>
    <t>к предложению о размере цен</t>
  </si>
  <si>
    <t>(тарифов), долгосрочных</t>
  </si>
  <si>
    <t>параметров регулирования</t>
  </si>
  <si>
    <t>N п/п</t>
  </si>
  <si>
    <t>Наименование показателей</t>
  </si>
  <si>
    <t>Единица измерения</t>
  </si>
  <si>
    <t>Фактические показатели за год, предшествующий базовому периоду</t>
  </si>
  <si>
    <t>Показатели, утвержденные на базовый период &lt;*&gt;</t>
  </si>
  <si>
    <t>Предложения на расчетный период регулирования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</si>
  <si>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</si>
  <si>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</si>
  <si>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</si>
  <si>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</si>
  <si>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</si>
  <si>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</si>
  <si>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</si>
  <si>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</si>
  <si>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</si>
  <si>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</si>
  <si>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</si>
  <si>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</si>
  <si>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</si>
  <si>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</si>
  <si>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</si>
  <si>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</si>
  <si>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</si>
  <si>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</si>
  <si>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</si>
  <si>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</si>
  <si>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</si>
  <si>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</si>
  <si>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</si>
  <si>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</si>
  <si>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</si>
  <si>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</si>
  <si>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</si>
  <si>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</si>
  <si>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</si>
  <si>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</si>
  <si>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</si>
  <si>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</si>
  <si>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</si>
  <si>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</si>
  <si>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</si>
  <si>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</si>
  <si>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</si>
  <si>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</si>
  <si>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</si>
  <si>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</si>
  <si>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</si>
  <si>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</si>
  <si>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</si>
  <si>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</si>
  <si>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</si>
  <si>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</si>
  <si>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</si>
  <si>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>2.1.</t>
  </si>
  <si>
    <t>2.2.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</si>
  <si>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</si>
  <si>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</si>
  <si>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</si>
  <si>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>Количество точек учета по обслуживаемым договорам - всего</t>
  </si>
  <si>
    <t>3.1.</t>
  </si>
  <si>
    <t>по населению и приравненными к нему категориями потребителей</t>
  </si>
  <si>
    <t>штук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</si>
  <si>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</si>
  <si>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</si>
  <si>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</si>
  <si>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</si>
  <si>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</si>
  <si>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Необходимая валовая выручка гарантирующего поставщика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</si>
  <si>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</si>
  <si>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</si>
  <si>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</si>
  <si>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</si>
  <si>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</si>
  <si>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</si>
  <si>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тыс. рублей на человека</t>
  </si>
  <si>
    <t>Реквизиты отраслевого тарифного соглашения (дата утверждения, срок действия)</t>
  </si>
  <si>
    <t>7.</t>
  </si>
  <si>
    <t>Проценты по обслуживанию кредитов</t>
  </si>
  <si>
    <t>8.</t>
  </si>
  <si>
    <t>9.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</si>
  <si>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</si>
  <si>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</si>
  <si>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</si>
  <si>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</si>
  <si>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процент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</si>
  <si>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</si>
  <si>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&lt;*&gt; Базовый период - год, предшествующий расчетному периоду регулирования.</t>
  </si>
  <si>
    <t>Раздел 2. Основные показатели деятельности гарантирующих поставщиков</t>
  </si>
  <si>
    <t>Приложение N 5</t>
  </si>
  <si>
    <t>Раздел 3. Цены (тарифы) по регулируемым видам  деятельности организации</t>
  </si>
  <si>
    <t>Единица изменения</t>
  </si>
  <si>
    <t>1-е полугодие</t>
  </si>
  <si>
    <t>2-е полугодие</t>
  </si>
  <si>
    <t>руб./МВт·ч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</si>
  <si>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</si>
  <si>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</si>
  <si>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</si>
  <si>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3.3.</t>
  </si>
  <si>
    <t>доходность продаж для прочих потребителей:</t>
  </si>
  <si>
    <t>не утверждалась</t>
  </si>
  <si>
    <t>Резерв безнадежной дебиторской задолженности</t>
  </si>
  <si>
    <t>июль-август: 86,73</t>
  </si>
  <si>
    <t>сентябрь-декабрь: 187,43</t>
  </si>
  <si>
    <t>сентябрь-декабрь: 12,36</t>
  </si>
  <si>
    <t>июль-август: 5,66</t>
  </si>
  <si>
    <t>июль-август: 5,20</t>
  </si>
  <si>
    <t>сентябрь-декабрь: 11,35</t>
  </si>
  <si>
    <t>июль-август: 3,54</t>
  </si>
  <si>
    <t>сентябрь-декабрь: 7,73</t>
  </si>
  <si>
    <t>июль-август: 2,07</t>
  </si>
  <si>
    <t>сентябрь-декабрь: 4,52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</si>
  <si>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</si>
  <si>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</si>
  <si>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</si>
  <si>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</si>
  <si>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</si>
  <si>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</si>
  <si>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</si>
  <si>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ФИО руководителя</t>
  </si>
  <si>
    <t>Адрес электронной почты</t>
  </si>
  <si>
    <t>Контактный телефон</t>
  </si>
  <si>
    <t>Факс</t>
  </si>
  <si>
    <t>Приложение N 1</t>
  </si>
  <si>
    <t>Публичное акционерное общество "Калужская сбытовая компания"</t>
  </si>
  <si>
    <t>ПАО "Калужская сбытовая компания"</t>
  </si>
  <si>
    <t>248001 г.Калуга, пер. Суворова, д.8</t>
  </si>
  <si>
    <t>Яшанин А.Н.</t>
  </si>
  <si>
    <t>sekretary@ksk.kaluga.ru</t>
  </si>
  <si>
    <t>тел.:  (4842) 54-96-55, 701-801</t>
  </si>
  <si>
    <t>(4842) 506-146, 701-852</t>
  </si>
  <si>
    <t>№147-ТЗ от 22 января 2015 г. на 2016-2018гг.</t>
  </si>
  <si>
    <t>менее 150 кВт *</t>
  </si>
  <si>
    <t>менее 670 кВт *</t>
  </si>
  <si>
    <t>Необходимые расходы из прибыли **</t>
  </si>
  <si>
    <t>19518 ***</t>
  </si>
  <si>
    <t>****</t>
  </si>
  <si>
    <t>от 150 кВт до 670 кВт *</t>
  </si>
  <si>
    <t>* Со 2 полугодия 2018 г. в соответствии с "Методическими указаниями по расчету сбытовых надбавок гарантирующих поставщиков с использованием метода сравнения аналогов", утвержденными  приказом ФАС России №1554/17 от 21.11.2017 г.  группа "менее 670 кВт" объединяет две группы "менее150 кВт" и "от 150 кВт до 670 кВт"</t>
  </si>
  <si>
    <t>*** Показатель чистой прибыли (убытка) организации за 2017 год указан в соответствии с бухгалтерским учетом и учитывает финансовый результат от всех видов деятельности</t>
  </si>
  <si>
    <t>на стадии утверждения www.ksc.kaluga.ru</t>
  </si>
  <si>
    <t>5.1.</t>
  </si>
  <si>
    <t>5.2.</t>
  </si>
  <si>
    <t>5.3.</t>
  </si>
  <si>
    <t>** На 2018г.-2019г. учтена величина расчетной предпринимательской прибыли в соответствии с Методическими указаниями по расчету сбытовых надбавок, утвержденными Приказом ФАС № 1554/17 от 21.11.2017г.</t>
  </si>
  <si>
    <t>**** Данные показатели в соответствии с Методическими указаниями по расчету сбытовых надбавок ( Приказ ФАС № 1554/17 от 21.11.2017г.) не утверждаются</t>
  </si>
  <si>
    <t>420****</t>
  </si>
  <si>
    <t>430****</t>
  </si>
  <si>
    <t>38,5****</t>
  </si>
  <si>
    <t>48,1****</t>
  </si>
  <si>
    <t>(полное и сокращенное наименование юридического лица)</t>
  </si>
  <si>
    <t>(расчетный период регулирования)</t>
  </si>
  <si>
    <t>год</t>
  </si>
  <si>
    <t>(вид цены (тарифа) на</t>
  </si>
  <si>
    <t>о размере цен (тарифов), долгосрочных параметров регулирования</t>
  </si>
  <si>
    <t>ПРЕДЛОЖЕНИЕ</t>
  </si>
  <si>
    <t>(ПАО "Калужская сбытовая компания")</t>
  </si>
  <si>
    <t>2019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</si>
</sst>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 style="thin"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hair"/>
      <top style="hair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 style="thin"/>
      <bottom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 style="hair"/>
      <top style="thin"/>
      <bottom/>
    </border>
    <border>
      <left/>
      <right style="hair"/>
      <top style="thin"/>
      <bottom style="thin"/>
    </border>
    <border>
      <left/>
      <right style="hair"/>
      <top/>
      <bottom/>
    </border>
    <border>
      <left/>
      <right style="hair"/>
      <top style="hair"/>
      <bottom/>
    </border>
    <border>
      <left style="thin"/>
      <right style="hair"/>
      <top style="thin"/>
      <bottom/>
    </border>
    <border>
      <left style="thin"/>
      <right style="hair"/>
      <top style="thin"/>
      <bottom style="thin"/>
    </border>
    <border>
      <left style="thin"/>
      <right style="hair"/>
      <top/>
      <bottom/>
    </border>
    <border>
      <left style="thin"/>
      <right style="hair"/>
      <top style="hair"/>
      <bottom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 style="hair"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/>
      <top/>
      <bottom style="thin"/>
    </border>
    <border>
      <left style="thin"/>
      <right style="thin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/>
      <bottom style="thin"/>
    </border>
    <border>
      <left style="hair"/>
      <right/>
      <top style="thin"/>
      <bottom style="hair"/>
    </border>
    <border>
      <left style="hair"/>
      <right/>
      <top/>
      <bottom style="hair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justify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horizontal="center" vertical="center" wrapText="1"/>
    </xf>
    <xf numFmtId="0" fontId="30" fillId="0" borderId="12" xfId="42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0" fillId="0" borderId="10" xfId="0" applyNumberForma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3" fontId="0" fillId="7" borderId="10" xfId="0" applyNumberFormat="1" applyFill="1" applyBorder="1" applyAlignment="1">
      <alignment horizontal="center" vertical="center" wrapText="1"/>
    </xf>
    <xf numFmtId="3" fontId="0" fillId="7" borderId="11" xfId="0" applyNumberFormat="1" applyFill="1" applyBorder="1" applyAlignment="1">
      <alignment horizontal="center" vertical="center" wrapText="1"/>
    </xf>
    <xf numFmtId="3" fontId="0" fillId="6" borderId="10" xfId="0" applyNumberFormat="1" applyFill="1" applyBorder="1" applyAlignment="1">
      <alignment horizontal="center" vertical="center" wrapText="1"/>
    </xf>
    <xf numFmtId="3" fontId="0" fillId="6" borderId="11" xfId="0" applyNumberFormat="1" applyFill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center" vertical="center" wrapText="1"/>
    </xf>
    <xf numFmtId="3" fontId="34" fillId="0" borderId="11" xfId="0" applyNumberFormat="1" applyFont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vertical="top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2" fontId="5" fillId="0" borderId="11" xfId="0" applyNumberFormat="1" applyFont="1" applyBorder="1" applyAlignment="1">
      <alignment horizontal="center" vertical="top" wrapText="1"/>
    </xf>
    <xf numFmtId="3" fontId="0" fillId="0" borderId="16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3" fillId="0" borderId="20" xfId="0" applyFont="1" applyBorder="1" applyAlignment="1">
      <alignment vertical="top" wrapText="1"/>
    </xf>
    <xf numFmtId="0" fontId="0" fillId="7" borderId="20" xfId="0" applyFill="1" applyBorder="1" applyAlignment="1">
      <alignment vertical="top" wrapText="1"/>
    </xf>
    <xf numFmtId="0" fontId="0" fillId="6" borderId="20" xfId="0" applyFill="1" applyBorder="1" applyAlignment="1">
      <alignment vertical="top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top" wrapText="1"/>
    </xf>
    <xf numFmtId="0" fontId="0" fillId="0" borderId="2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2" fontId="5" fillId="0" borderId="26" xfId="0" applyNumberFormat="1" applyFont="1" applyBorder="1" applyAlignment="1">
      <alignment horizontal="center" vertical="center" wrapText="1"/>
    </xf>
    <xf numFmtId="2" fontId="5" fillId="0" borderId="29" xfId="0" applyNumberFormat="1" applyFont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2" fontId="5" fillId="0" borderId="32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2" fontId="0" fillId="0" borderId="35" xfId="0" applyNumberFormat="1" applyBorder="1" applyAlignment="1">
      <alignment horizontal="center" vertical="center" wrapText="1"/>
    </xf>
    <xf numFmtId="2" fontId="0" fillId="0" borderId="39" xfId="0" applyNumberFormat="1" applyBorder="1" applyAlignment="1">
      <alignment horizontal="center" vertical="center" wrapText="1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 wrapText="1"/>
    </xf>
    <xf numFmtId="2" fontId="0" fillId="0" borderId="4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 vertical="center" wrapText="1"/>
    </xf>
    <xf numFmtId="0" fontId="0" fillId="0" borderId="44" xfId="0" applyBorder="1" applyAlignment="1">
      <alignment vertical="top" wrapText="1"/>
    </xf>
    <xf numFmtId="0" fontId="0" fillId="0" borderId="45" xfId="0" applyBorder="1" applyAlignment="1">
      <alignment horizontal="center" vertical="center" wrapText="1"/>
    </xf>
    <xf numFmtId="2" fontId="0" fillId="0" borderId="34" xfId="0" applyNumberFormat="1" applyBorder="1" applyAlignment="1">
      <alignment horizontal="center" vertical="center" wrapText="1"/>
    </xf>
    <xf numFmtId="2" fontId="0" fillId="0" borderId="46" xfId="0" applyNumberFormat="1" applyBorder="1" applyAlignment="1">
      <alignment horizontal="center" vertical="center" wrapText="1"/>
    </xf>
    <xf numFmtId="2" fontId="0" fillId="0" borderId="47" xfId="0" applyNumberFormat="1" applyBorder="1" applyAlignment="1">
      <alignment horizontal="center" vertical="center" wrapText="1"/>
    </xf>
    <xf numFmtId="2" fontId="0" fillId="0" borderId="48" xfId="0" applyNumberFormat="1" applyBorder="1" applyAlignment="1">
      <alignment horizontal="center" vertical="center" wrapText="1"/>
    </xf>
    <xf numFmtId="2" fontId="0" fillId="0" borderId="49" xfId="0" applyNumberForma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right" wrapText="1"/>
    </xf>
    <xf numFmtId="0" fontId="0" fillId="0" borderId="17" xfId="0" applyBorder="1" applyAlignment="1">
      <alignment horizontal="left" vertical="center" wrapText="1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30" fillId="0" borderId="11" xfId="42" applyBorder="1" applyAlignment="1" applyProtection="1">
      <alignment horizontal="left" vertical="center"/>
      <protection/>
    </xf>
    <xf numFmtId="0" fontId="0" fillId="0" borderId="26" xfId="0" applyBorder="1" applyAlignment="1">
      <alignment horizontal="left" vertical="center"/>
    </xf>
    <xf numFmtId="3" fontId="0" fillId="0" borderId="0" xfId="0" applyNumberFormat="1" applyAlignment="1">
      <alignment/>
    </xf>
    <xf numFmtId="3" fontId="34" fillId="4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34" fillId="4" borderId="11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3" fillId="0" borderId="20" xfId="0" applyFont="1" applyFill="1" applyBorder="1" applyAlignment="1">
      <alignment vertical="top" wrapText="1"/>
    </xf>
    <xf numFmtId="3" fontId="0" fillId="0" borderId="11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50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52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0" fillId="0" borderId="27" xfId="0" applyBorder="1" applyAlignment="1">
      <alignment horizontal="center" vertical="center" wrapText="1"/>
    </xf>
    <xf numFmtId="0" fontId="0" fillId="0" borderId="24" xfId="0" applyBorder="1" applyAlignment="1">
      <alignment horizontal="center" vertical="top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top" wrapText="1"/>
    </xf>
    <xf numFmtId="3" fontId="45" fillId="0" borderId="11" xfId="0" applyNumberFormat="1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3" fontId="0" fillId="0" borderId="54" xfId="0" applyNumberFormat="1" applyFill="1" applyBorder="1" applyAlignment="1">
      <alignment horizontal="center" vertical="center" wrapText="1"/>
    </xf>
    <xf numFmtId="3" fontId="0" fillId="0" borderId="55" xfId="0" applyNumberFormat="1" applyBorder="1" applyAlignment="1">
      <alignment horizontal="center" vertical="center" wrapText="1"/>
    </xf>
    <xf numFmtId="3" fontId="34" fillId="4" borderId="55" xfId="0" applyNumberFormat="1" applyFont="1" applyFill="1" applyBorder="1" applyAlignment="1">
      <alignment horizontal="center" vertical="center" wrapText="1"/>
    </xf>
    <xf numFmtId="3" fontId="0" fillId="7" borderId="55" xfId="0" applyNumberFormat="1" applyFill="1" applyBorder="1" applyAlignment="1">
      <alignment horizontal="center" vertical="center" wrapText="1"/>
    </xf>
    <xf numFmtId="3" fontId="34" fillId="0" borderId="55" xfId="0" applyNumberFormat="1" applyFont="1" applyBorder="1" applyAlignment="1">
      <alignment horizontal="center" vertical="center" wrapText="1"/>
    </xf>
    <xf numFmtId="3" fontId="0" fillId="6" borderId="55" xfId="0" applyNumberFormat="1" applyFill="1" applyBorder="1" applyAlignment="1">
      <alignment horizontal="center" vertical="center" wrapText="1"/>
    </xf>
    <xf numFmtId="3" fontId="0" fillId="0" borderId="55" xfId="0" applyNumberFormat="1" applyFill="1" applyBorder="1" applyAlignment="1">
      <alignment horizontal="center" vertical="center" wrapText="1"/>
    </xf>
    <xf numFmtId="3" fontId="5" fillId="0" borderId="55" xfId="0" applyNumberFormat="1" applyFont="1" applyFill="1" applyBorder="1" applyAlignment="1">
      <alignment horizontal="center" vertical="center" wrapText="1"/>
    </xf>
    <xf numFmtId="0" fontId="0" fillId="0" borderId="55" xfId="0" applyBorder="1" applyAlignment="1">
      <alignment vertical="top" wrapText="1"/>
    </xf>
    <xf numFmtId="0" fontId="0" fillId="0" borderId="55" xfId="0" applyFill="1" applyBorder="1" applyAlignment="1">
      <alignment horizontal="center" vertical="center" wrapText="1"/>
    </xf>
    <xf numFmtId="164" fontId="0" fillId="0" borderId="55" xfId="0" applyNumberForma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165" fontId="0" fillId="0" borderId="55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top" wrapText="1"/>
    </xf>
    <xf numFmtId="0" fontId="0" fillId="6" borderId="24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8" fillId="0" borderId="0" xfId="53" applyFont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10" fillId="0" borderId="0" xfId="53" applyFont="1" applyAlignment="1">
      <alignment horizontal="left"/>
      <protection/>
    </xf>
    <xf numFmtId="0" fontId="10" fillId="0" borderId="0" xfId="53" applyFont="1" applyAlignment="1">
      <alignment horizontal="right"/>
      <protection/>
    </xf>
    <xf numFmtId="0" fontId="8" fillId="0" borderId="56" xfId="53" applyFont="1" applyBorder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49" fontId="10" fillId="0" borderId="56" xfId="53" applyNumberFormat="1" applyFont="1" applyBorder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24" xfId="0" applyBorder="1" applyAlignment="1">
      <alignment horizontal="center" vertical="top" wrapText="1"/>
    </xf>
    <xf numFmtId="0" fontId="0" fillId="0" borderId="0" xfId="0" applyAlignment="1">
      <alignment horizontal="left"/>
    </xf>
    <xf numFmtId="3" fontId="5" fillId="0" borderId="39" xfId="0" applyNumberFormat="1" applyFont="1" applyFill="1" applyBorder="1" applyAlignment="1">
      <alignment horizontal="center" vertical="center" wrapText="1"/>
    </xf>
    <xf numFmtId="3" fontId="5" fillId="0" borderId="58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59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2" fontId="5" fillId="0" borderId="31" xfId="0" applyNumberFormat="1" applyFont="1" applyBorder="1" applyAlignment="1">
      <alignment horizontal="center" vertical="center" wrapText="1"/>
    </xf>
    <xf numFmtId="2" fontId="5" fillId="0" borderId="61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62" xfId="0" applyBorder="1" applyAlignment="1">
      <alignment horizontal="center" vertical="top" wrapText="1"/>
    </xf>
    <xf numFmtId="0" fontId="0" fillId="0" borderId="6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2" fontId="0" fillId="0" borderId="49" xfId="0" applyNumberFormat="1" applyBorder="1" applyAlignment="1">
      <alignment horizontal="center" vertical="center" wrapText="1"/>
    </xf>
    <xf numFmtId="2" fontId="0" fillId="0" borderId="48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2" fontId="0" fillId="0" borderId="47" xfId="0" applyNumberFormat="1" applyBorder="1" applyAlignment="1">
      <alignment horizontal="center" vertical="center" wrapText="1"/>
    </xf>
    <xf numFmtId="2" fontId="0" fillId="0" borderId="45" xfId="0" applyNumberFormat="1" applyBorder="1" applyAlignment="1">
      <alignment horizontal="center" vertical="center" wrapText="1"/>
    </xf>
    <xf numFmtId="2" fontId="0" fillId="0" borderId="64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2" fontId="0" fillId="0" borderId="54" xfId="0" applyNumberFormat="1" applyBorder="1" applyAlignment="1">
      <alignment horizontal="center" vertical="center" wrapText="1"/>
    </xf>
    <xf numFmtId="2" fontId="0" fillId="0" borderId="55" xfId="0" applyNumberFormat="1" applyBorder="1" applyAlignment="1">
      <alignment horizontal="center" vertical="center" wrapText="1"/>
    </xf>
    <xf numFmtId="2" fontId="0" fillId="0" borderId="58" xfId="0" applyNumberFormat="1" applyBorder="1" applyAlignment="1">
      <alignment horizontal="center" vertical="center" wrapText="1"/>
    </xf>
    <xf numFmtId="0" fontId="30" fillId="0" borderId="54" xfId="42" applyBorder="1" applyAlignment="1" applyProtection="1">
      <alignment horizontal="center" vertical="center" wrapText="1"/>
      <protection/>
    </xf>
    <xf numFmtId="0" fontId="30" fillId="0" borderId="63" xfId="42" applyBorder="1" applyAlignment="1" applyProtection="1">
      <alignment horizontal="center" vertical="center" wrapText="1"/>
      <protection/>
    </xf>
    <xf numFmtId="0" fontId="0" fillId="0" borderId="4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2" fontId="0" fillId="0" borderId="44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57;&#1050;%20&#1089;&#1090;&#1088;&#1091;&#1082;&#1090;&#1091;&#1088;&#1072;%20&#1085;&#1072;&#1089;&#1077;&#1083;&#1077;&#1085;&#1080;&#1103;%203%20&#1084;&#1077;&#1089;&#1103;&#1094;%20%202017_2018%20%20&#1092;&#1072;&#1082;&#109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4;\&#1057;&#1072;&#1087;&#1086;&#1078;&#1085;&#1080;&#1082;&#1086;&#1074;&#1072;\&#1041;&#1072;&#1083;&#1072;&#1085;&#1089;%20&#1101;_&#1101;%20&#1050;&#1057;&#1050;\2017\&#1041;&#1072;&#1083;&#1072;&#1085;&#1089;%20&#1050;&#1057;&#1050;%20201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4;\&#1057;&#1072;&#1087;&#1086;&#1078;&#1085;&#1080;&#1082;&#1086;&#1074;&#1072;\&#1041;&#1072;&#1083;&#1072;&#1085;&#1089;%20&#1101;_&#1101;%20&#1050;&#1057;&#1050;\2018\&#1041;&#1072;&#1083;&#1072;&#1085;&#1089;%20&#1050;&#1057;&#1050;%20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4;\&#1057;&#1072;&#1087;&#1086;&#1078;&#1085;&#1080;&#1082;&#1086;&#1074;&#1072;\&#1058;&#1072;&#1088;&#1080;&#1092;&#1099;\&#1058;&#1072;&#1088;&#1080;&#1092;&#1099;%202019\&#1056;&#1072;&#1089;&#1095;&#1077;&#1090;&#1099;%20&#1072;&#1087;&#1088;&#1077;&#1083;&#1100;%202018\&#1056;&#1072;&#1089;&#1095;&#1077;&#1090;&#1099;%202019\&#1069;&#1090;&#1072;&#1083;&#1086;&#1085;&#1099;%2019%20&#1054;&#1040;&#1054;%20&#1050;&#1057;&#1050;%2025_04_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еление"/>
    </sheetNames>
    <sheetDataSet>
      <sheetData sheetId="0">
        <row r="19">
          <cell r="F19">
            <v>41881.287</v>
          </cell>
          <cell r="I19">
            <v>39063.693</v>
          </cell>
          <cell r="L19">
            <v>38896.418</v>
          </cell>
          <cell r="O19">
            <v>33802.955</v>
          </cell>
          <cell r="R19">
            <v>35167.556</v>
          </cell>
          <cell r="X19">
            <v>34441.347</v>
          </cell>
          <cell r="AA19">
            <v>33188.373</v>
          </cell>
          <cell r="AD19">
            <v>33582.448</v>
          </cell>
          <cell r="AJ19">
            <v>34838.461</v>
          </cell>
          <cell r="AP19">
            <v>36687.428</v>
          </cell>
          <cell r="AV19">
            <v>40120.415</v>
          </cell>
          <cell r="AY19">
            <v>39168.367</v>
          </cell>
        </row>
        <row r="22">
          <cell r="F22">
            <v>3443.382</v>
          </cell>
          <cell r="I22">
            <v>3340.464</v>
          </cell>
          <cell r="L22">
            <v>3111.522</v>
          </cell>
          <cell r="O22">
            <v>3118.73</v>
          </cell>
          <cell r="R22">
            <v>3016.638</v>
          </cell>
          <cell r="X22">
            <v>2962.126</v>
          </cell>
          <cell r="AA22">
            <v>2707.841</v>
          </cell>
          <cell r="AD22">
            <v>2754.847</v>
          </cell>
          <cell r="AJ22">
            <v>2935.847</v>
          </cell>
          <cell r="AP22">
            <v>3058.851</v>
          </cell>
          <cell r="AV22">
            <v>3236.613</v>
          </cell>
          <cell r="AY22">
            <v>3280.669</v>
          </cell>
        </row>
        <row r="31">
          <cell r="F31">
            <v>32366.672</v>
          </cell>
          <cell r="I31">
            <v>28896.438</v>
          </cell>
          <cell r="L31">
            <v>28764.675</v>
          </cell>
          <cell r="O31">
            <v>26068.701</v>
          </cell>
          <cell r="R31">
            <v>28098.932</v>
          </cell>
          <cell r="X31">
            <v>27438.879</v>
          </cell>
          <cell r="AA31">
            <v>26915.435</v>
          </cell>
          <cell r="AD31">
            <v>24812.478</v>
          </cell>
          <cell r="AJ31">
            <v>24606.696</v>
          </cell>
          <cell r="AP31">
            <v>25715.1222</v>
          </cell>
          <cell r="AV31">
            <v>29153.6</v>
          </cell>
          <cell r="AY31">
            <v>28670.156</v>
          </cell>
        </row>
        <row r="34">
          <cell r="F34">
            <v>34046.518</v>
          </cell>
          <cell r="I34">
            <v>31358.909</v>
          </cell>
          <cell r="L34">
            <v>25931.638</v>
          </cell>
          <cell r="O34">
            <v>25729.003</v>
          </cell>
          <cell r="R34">
            <v>32289.118</v>
          </cell>
          <cell r="X34">
            <v>25387.505</v>
          </cell>
          <cell r="AA34">
            <v>23223.912</v>
          </cell>
          <cell r="AD34">
            <v>24525.103</v>
          </cell>
          <cell r="AJ34">
            <v>25535.271</v>
          </cell>
          <cell r="AP34">
            <v>28535.702</v>
          </cell>
          <cell r="AV34">
            <v>29624.888</v>
          </cell>
          <cell r="AY34">
            <v>29551.736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ээ "/>
    </sheetNames>
    <sheetDataSet>
      <sheetData sheetId="0">
        <row r="18">
          <cell r="T18">
            <v>387064.088</v>
          </cell>
          <cell r="AB18">
            <v>122251.94600000003</v>
          </cell>
          <cell r="AL18">
            <v>235038.364</v>
          </cell>
        </row>
        <row r="48">
          <cell r="T48">
            <v>248865.001</v>
          </cell>
          <cell r="AB48">
            <v>115408.201</v>
          </cell>
          <cell r="AL48">
            <v>202508.70799999998</v>
          </cell>
        </row>
        <row r="56">
          <cell r="T56">
            <v>568948.8999999999</v>
          </cell>
          <cell r="AB56">
            <v>304246.255</v>
          </cell>
          <cell r="AL56">
            <v>336764.703</v>
          </cell>
        </row>
        <row r="64">
          <cell r="T64">
            <v>317229.49199999997</v>
          </cell>
          <cell r="AB64">
            <v>136502.10100000002</v>
          </cell>
          <cell r="AL64">
            <v>181512.023</v>
          </cell>
        </row>
        <row r="72">
          <cell r="T72">
            <v>390879.942</v>
          </cell>
          <cell r="AB72">
            <v>151761.945</v>
          </cell>
          <cell r="AL72">
            <v>207929.99699999997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ээ "/>
    </sheetNames>
    <sheetDataSet>
      <sheetData sheetId="0">
        <row r="18">
          <cell r="S18">
            <v>393410</v>
          </cell>
          <cell r="AA18">
            <v>138320</v>
          </cell>
          <cell r="AK18">
            <v>255310</v>
          </cell>
        </row>
        <row r="48">
          <cell r="S48">
            <v>287434.9445908652</v>
          </cell>
          <cell r="AA48">
            <v>131320.37109848566</v>
          </cell>
          <cell r="AK48">
            <v>167196.40943701248</v>
          </cell>
        </row>
        <row r="56">
          <cell r="S56">
            <v>629586.6377207015</v>
          </cell>
          <cell r="AA56">
            <v>291038.99165288976</v>
          </cell>
          <cell r="AK56">
            <v>367526.7346119004</v>
          </cell>
        </row>
        <row r="64">
          <cell r="S64">
            <v>332270.66701285983</v>
          </cell>
          <cell r="AA64">
            <v>153035.9779281721</v>
          </cell>
          <cell r="AK64">
            <v>193747.3714691267</v>
          </cell>
        </row>
        <row r="72">
          <cell r="S72">
            <v>394630.5506755734</v>
          </cell>
          <cell r="AA72">
            <v>181757.4593204524</v>
          </cell>
          <cell r="AK72">
            <v>230109.48448196054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Кол ТП 2018"/>
      <sheetName val="Кол ТП 2019"/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СН Населен"/>
      <sheetName val="Ож выр н 17 В1"/>
      <sheetName val="Ож выр н 17 В2"/>
      <sheetName val="Выпад 2016"/>
      <sheetName val="НР"/>
      <sheetName val="Заяв прибыль"/>
      <sheetName val="Заяв резерв"/>
      <sheetName val="приложение 8"/>
      <sheetName val="СН прочие"/>
      <sheetName val="Ож выр проч 18"/>
      <sheetName val="Ож выр проч 17"/>
      <sheetName val=" НВВ и СН 2017"/>
      <sheetName val="СН СО"/>
      <sheetName val="ОЖ выр СО 17"/>
      <sheetName val="Свод"/>
      <sheetName val="Ограничения"/>
      <sheetName val=" НВВ и СН 2018"/>
      <sheetName val="черновик"/>
    </sheetNames>
    <sheetDataSet>
      <sheetData sheetId="1">
        <row r="8">
          <cell r="C8">
            <v>145455</v>
          </cell>
          <cell r="D8">
            <v>2394</v>
          </cell>
        </row>
        <row r="9">
          <cell r="C9">
            <v>36082</v>
          </cell>
          <cell r="D9">
            <v>69471</v>
          </cell>
        </row>
        <row r="10">
          <cell r="C10">
            <v>55756</v>
          </cell>
          <cell r="D10">
            <v>39220</v>
          </cell>
        </row>
        <row r="11">
          <cell r="C11">
            <v>105889</v>
          </cell>
          <cell r="D11">
            <v>74160</v>
          </cell>
        </row>
        <row r="13">
          <cell r="E13">
            <v>4737</v>
          </cell>
          <cell r="F13">
            <v>10470</v>
          </cell>
          <cell r="H13">
            <v>38300</v>
          </cell>
          <cell r="I13">
            <v>697</v>
          </cell>
          <cell r="J13">
            <v>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kretary@ksk.kaluga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9:DS17"/>
  <sheetViews>
    <sheetView tabSelected="1" zoomScalePageLayoutView="0" workbookViewId="0" topLeftCell="A1">
      <selection activeCell="S17" sqref="S17:DA17"/>
    </sheetView>
  </sheetViews>
  <sheetFormatPr defaultColWidth="1.1484375" defaultRowHeight="15"/>
  <cols>
    <col min="1" max="16384" width="1.1484375" style="139" customWidth="1"/>
  </cols>
  <sheetData>
    <row r="9" spans="1:123" s="141" customFormat="1" ht="18.75">
      <c r="A9" s="145" t="s">
        <v>158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</row>
    <row r="10" spans="1:123" s="141" customFormat="1" ht="18.75">
      <c r="A10" s="145" t="s">
        <v>157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</row>
    <row r="11" spans="61:82" s="141" customFormat="1" ht="18.75">
      <c r="BI11" s="143" t="s">
        <v>156</v>
      </c>
      <c r="BK11" s="146" t="s">
        <v>160</v>
      </c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D11" s="142" t="s">
        <v>155</v>
      </c>
    </row>
    <row r="12" spans="63:80" s="140" customFormat="1" ht="10.5">
      <c r="BK12" s="147" t="s">
        <v>154</v>
      </c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</row>
    <row r="15" spans="19:105" ht="15.75">
      <c r="S15" s="144" t="s">
        <v>127</v>
      </c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</row>
    <row r="16" spans="19:105" s="140" customFormat="1" ht="10.5">
      <c r="S16" s="147" t="s">
        <v>153</v>
      </c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</row>
    <row r="17" spans="19:105" ht="15.75">
      <c r="S17" s="144" t="s">
        <v>159</v>
      </c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</row>
  </sheetData>
  <sheetProtection/>
  <mergeCells count="7">
    <mergeCell ref="S17:DA17"/>
    <mergeCell ref="A9:DS9"/>
    <mergeCell ref="A10:DS10"/>
    <mergeCell ref="BK11:CB11"/>
    <mergeCell ref="BK12:CB12"/>
    <mergeCell ref="S15:DA15"/>
    <mergeCell ref="S16:DA16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35" sqref="A35"/>
    </sheetView>
  </sheetViews>
  <sheetFormatPr defaultColWidth="9.140625" defaultRowHeight="15"/>
  <cols>
    <col min="1" max="1" width="37.140625" style="0" customWidth="1"/>
    <col min="2" max="2" width="47.421875" style="0" customWidth="1"/>
  </cols>
  <sheetData>
    <row r="1" spans="1:2" ht="15">
      <c r="A1" s="1"/>
      <c r="B1" s="1" t="s">
        <v>126</v>
      </c>
    </row>
    <row r="2" spans="1:2" ht="15">
      <c r="A2" s="1"/>
      <c r="B2" s="1" t="s">
        <v>1</v>
      </c>
    </row>
    <row r="3" spans="1:2" ht="15">
      <c r="A3" s="1"/>
      <c r="B3" s="1" t="s">
        <v>2</v>
      </c>
    </row>
    <row r="4" spans="1:2" ht="15">
      <c r="A4" s="1"/>
      <c r="B4" s="1" t="s">
        <v>3</v>
      </c>
    </row>
    <row r="5" spans="1:2" ht="15">
      <c r="A5" s="86"/>
      <c r="B5" s="88"/>
    </row>
    <row r="6" spans="1:2" ht="15">
      <c r="A6" s="86"/>
      <c r="B6" s="87"/>
    </row>
    <row r="7" ht="15">
      <c r="A7" t="s">
        <v>115</v>
      </c>
    </row>
    <row r="9" spans="1:2" ht="30" customHeight="1">
      <c r="A9" s="90" t="s">
        <v>116</v>
      </c>
      <c r="B9" s="89" t="s">
        <v>127</v>
      </c>
    </row>
    <row r="10" spans="1:2" ht="20.25" customHeight="1">
      <c r="A10" s="91" t="s">
        <v>117</v>
      </c>
      <c r="B10" s="93" t="s">
        <v>128</v>
      </c>
    </row>
    <row r="11" spans="1:2" ht="20.25" customHeight="1">
      <c r="A11" s="91" t="s">
        <v>118</v>
      </c>
      <c r="B11" s="94" t="s">
        <v>129</v>
      </c>
    </row>
    <row r="12" spans="1:2" ht="20.25" customHeight="1">
      <c r="A12" s="91" t="s">
        <v>119</v>
      </c>
      <c r="B12" s="94" t="s">
        <v>129</v>
      </c>
    </row>
    <row r="13" spans="1:2" ht="20.25" customHeight="1">
      <c r="A13" s="91" t="s">
        <v>120</v>
      </c>
      <c r="B13" s="94">
        <v>4029030252</v>
      </c>
    </row>
    <row r="14" spans="1:2" ht="20.25" customHeight="1">
      <c r="A14" s="91" t="s">
        <v>121</v>
      </c>
      <c r="B14" s="94">
        <v>402801001</v>
      </c>
    </row>
    <row r="15" spans="1:2" ht="20.25" customHeight="1">
      <c r="A15" s="91" t="s">
        <v>122</v>
      </c>
      <c r="B15" s="94" t="s">
        <v>130</v>
      </c>
    </row>
    <row r="16" spans="1:2" ht="20.25" customHeight="1">
      <c r="A16" s="91" t="s">
        <v>123</v>
      </c>
      <c r="B16" s="95" t="s">
        <v>131</v>
      </c>
    </row>
    <row r="17" spans="1:2" ht="20.25" customHeight="1">
      <c r="A17" s="91" t="s">
        <v>124</v>
      </c>
      <c r="B17" s="94" t="s">
        <v>132</v>
      </c>
    </row>
    <row r="18" spans="1:2" ht="20.25" customHeight="1">
      <c r="A18" s="92" t="s">
        <v>125</v>
      </c>
      <c r="B18" s="96" t="s">
        <v>133</v>
      </c>
    </row>
  </sheetData>
  <sheetProtection/>
  <hyperlinks>
    <hyperlink ref="B16" r:id="rId1" display="sekretary@ksk.kaluga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AR1334"/>
  <sheetViews>
    <sheetView zoomScalePageLayoutView="0" workbookViewId="0" topLeftCell="A1">
      <pane ySplit="10" topLeftCell="A104" activePane="bottomLeft" state="frozen"/>
      <selection pane="topLeft" activeCell="A1" sqref="A1"/>
      <selection pane="bottomLeft" activeCell="D10" sqref="D10"/>
    </sheetView>
  </sheetViews>
  <sheetFormatPr defaultColWidth="9.140625" defaultRowHeight="15"/>
  <cols>
    <col min="2" max="2" width="51.140625" style="0" customWidth="1"/>
    <col min="3" max="3" width="12.28125" style="0" customWidth="1"/>
    <col min="4" max="4" width="22.7109375" style="0" customWidth="1"/>
    <col min="5" max="5" width="20.57421875" style="0" customWidth="1"/>
    <col min="6" max="6" width="19.8515625" style="0" customWidth="1"/>
    <col min="9" max="9" width="23.140625" style="0" customWidth="1"/>
    <col min="10" max="10" width="18.7109375" style="0" customWidth="1"/>
  </cols>
  <sheetData>
    <row r="1" ht="15">
      <c r="F1" s="1" t="s">
        <v>0</v>
      </c>
    </row>
    <row r="2" ht="15">
      <c r="F2" s="1" t="s">
        <v>1</v>
      </c>
    </row>
    <row r="3" ht="15">
      <c r="F3" s="1" t="s">
        <v>2</v>
      </c>
    </row>
    <row r="4" ht="15">
      <c r="F4" s="1" t="s">
        <v>3</v>
      </c>
    </row>
    <row r="6" ht="15">
      <c r="A6" s="2"/>
    </row>
    <row r="7" ht="15">
      <c r="C7" s="2" t="s">
        <v>91</v>
      </c>
    </row>
    <row r="8" ht="15">
      <c r="D8" s="2"/>
    </row>
    <row r="9" spans="1:6" ht="15">
      <c r="A9" s="3"/>
      <c r="D9" s="9">
        <v>2017</v>
      </c>
      <c r="E9" s="9">
        <v>2018</v>
      </c>
      <c r="F9" s="9">
        <v>2019</v>
      </c>
    </row>
    <row r="10" spans="1:6" ht="70.5" customHeight="1">
      <c r="A10" s="6" t="s">
        <v>4</v>
      </c>
      <c r="B10" s="33" t="s">
        <v>5</v>
      </c>
      <c r="C10" s="6" t="s">
        <v>6</v>
      </c>
      <c r="D10" s="120" t="s">
        <v>7</v>
      </c>
      <c r="E10" s="7" t="s">
        <v>8</v>
      </c>
      <c r="F10" s="6" t="s">
        <v>9</v>
      </c>
    </row>
    <row r="11" spans="1:6" ht="33" customHeight="1">
      <c r="A11" s="42" t="s">
        <v>10</v>
      </c>
      <c r="B11" s="34" t="s">
        <v>11</v>
      </c>
      <c r="C11" s="42"/>
      <c r="D11" s="121">
        <f>D13+D63+D76</f>
        <v>5051965.0312</v>
      </c>
      <c r="E11" s="30">
        <f>E13+E63+E76</f>
        <v>5295705.6</v>
      </c>
      <c r="F11" s="32">
        <v>5250000</v>
      </c>
    </row>
    <row r="12" spans="1:6" ht="21.75" customHeight="1">
      <c r="A12" s="48"/>
      <c r="B12" s="35" t="s">
        <v>12</v>
      </c>
      <c r="C12" s="112"/>
      <c r="D12" s="122"/>
      <c r="E12" s="10"/>
      <c r="F12" s="11"/>
    </row>
    <row r="13" spans="1:10" ht="37.5" customHeight="1">
      <c r="A13" s="48" t="s">
        <v>13</v>
      </c>
      <c r="B13" s="35" t="s">
        <v>14</v>
      </c>
      <c r="C13" s="113" t="s">
        <v>15</v>
      </c>
      <c r="D13" s="123">
        <f>D14+D17</f>
        <v>1145053.3652</v>
      </c>
      <c r="E13" s="98">
        <v>1149010.0000000002</v>
      </c>
      <c r="F13" s="100">
        <v>1200000</v>
      </c>
      <c r="I13" s="99"/>
      <c r="J13" s="99"/>
    </row>
    <row r="14" spans="1:12" ht="21.75" customHeight="1">
      <c r="A14" s="155" t="s">
        <v>16</v>
      </c>
      <c r="B14" s="35" t="s">
        <v>17</v>
      </c>
      <c r="C14" s="112" t="s">
        <v>15</v>
      </c>
      <c r="D14" s="122">
        <f>SUM(D15:D16)</f>
        <v>1145053.3652</v>
      </c>
      <c r="E14" s="10">
        <v>1149010.0000000002</v>
      </c>
      <c r="F14" s="11">
        <v>1200000</v>
      </c>
      <c r="I14" s="97"/>
      <c r="L14" s="97"/>
    </row>
    <row r="15" spans="1:10" ht="21.75" customHeight="1">
      <c r="A15" s="155"/>
      <c r="B15" s="36" t="s">
        <v>18</v>
      </c>
      <c r="C15" s="112" t="s">
        <v>15</v>
      </c>
      <c r="D15" s="122">
        <f>D23+D30+D37+D44+D51+D58</f>
        <v>588623.106</v>
      </c>
      <c r="E15" s="10">
        <v>590657.043226041</v>
      </c>
      <c r="F15" s="11">
        <v>616868.8278354837</v>
      </c>
      <c r="H15" s="97"/>
      <c r="I15" s="99"/>
      <c r="J15" s="99"/>
    </row>
    <row r="16" spans="1:10" ht="21.75" customHeight="1">
      <c r="A16" s="155"/>
      <c r="B16" s="36" t="s">
        <v>19</v>
      </c>
      <c r="C16" s="112" t="s">
        <v>15</v>
      </c>
      <c r="D16" s="122">
        <f>D24+D31+D52+D59</f>
        <v>556430.2592</v>
      </c>
      <c r="E16" s="10">
        <v>558352.9567739592</v>
      </c>
      <c r="F16" s="11">
        <v>583131.1721645164</v>
      </c>
      <c r="I16" s="99"/>
      <c r="J16" s="99"/>
    </row>
    <row r="17" spans="1:6" ht="21.75" customHeight="1">
      <c r="A17" s="155" t="s">
        <v>20</v>
      </c>
      <c r="B17" s="35" t="s">
        <v>21</v>
      </c>
      <c r="C17" s="112" t="s">
        <v>15</v>
      </c>
      <c r="D17" s="122">
        <v>0</v>
      </c>
      <c r="E17" s="10">
        <v>0</v>
      </c>
      <c r="F17" s="11"/>
    </row>
    <row r="18" spans="1:6" ht="21.75" customHeight="1">
      <c r="A18" s="155"/>
      <c r="B18" s="36" t="s">
        <v>18</v>
      </c>
      <c r="C18" s="112" t="s">
        <v>15</v>
      </c>
      <c r="D18" s="122">
        <v>0</v>
      </c>
      <c r="E18" s="10">
        <v>0</v>
      </c>
      <c r="F18" s="11"/>
    </row>
    <row r="19" spans="1:6" ht="21.75" customHeight="1">
      <c r="A19" s="155"/>
      <c r="B19" s="36" t="s">
        <v>19</v>
      </c>
      <c r="C19" s="112" t="s">
        <v>15</v>
      </c>
      <c r="D19" s="122">
        <v>0</v>
      </c>
      <c r="E19" s="10">
        <v>0</v>
      </c>
      <c r="F19" s="11"/>
    </row>
    <row r="20" spans="1:6" ht="21.75" customHeight="1">
      <c r="A20" s="155"/>
      <c r="B20" s="35" t="s">
        <v>12</v>
      </c>
      <c r="C20" s="112" t="s">
        <v>15</v>
      </c>
      <c r="D20" s="122"/>
      <c r="E20" s="10"/>
      <c r="F20" s="11"/>
    </row>
    <row r="21" spans="1:6" ht="64.5" customHeight="1">
      <c r="A21" s="48" t="s">
        <v>22</v>
      </c>
      <c r="B21" s="35" t="s">
        <v>23</v>
      </c>
      <c r="C21" s="112" t="s">
        <v>15</v>
      </c>
      <c r="D21" s="122">
        <f>D22+D25</f>
        <v>440838.748</v>
      </c>
      <c r="E21" s="10">
        <v>441096.80688905285</v>
      </c>
      <c r="F21" s="11">
        <v>602600</v>
      </c>
    </row>
    <row r="22" spans="1:6" ht="21.75" customHeight="1">
      <c r="A22" s="155" t="s">
        <v>24</v>
      </c>
      <c r="B22" s="37" t="s">
        <v>17</v>
      </c>
      <c r="C22" s="136" t="s">
        <v>15</v>
      </c>
      <c r="D22" s="124">
        <f>SUM(D23:D24)</f>
        <v>440838.748</v>
      </c>
      <c r="E22" s="18">
        <v>441096.80688905285</v>
      </c>
      <c r="F22" s="19">
        <v>461992.87620765297</v>
      </c>
    </row>
    <row r="23" spans="1:6" ht="21.75" customHeight="1">
      <c r="A23" s="155"/>
      <c r="B23" s="36" t="s">
        <v>18</v>
      </c>
      <c r="C23" s="112" t="s">
        <v>15</v>
      </c>
      <c r="D23" s="122">
        <f>'[1]население'!$F$19+'[1]население'!$I$19+'[1]население'!$L$19+'[1]население'!$O$19+'[1]население'!$R$19+'[1]население'!$X$19</f>
        <v>223253.256</v>
      </c>
      <c r="E23" s="10">
        <v>223380.97267647198</v>
      </c>
      <c r="F23" s="11">
        <v>233966.30702291045</v>
      </c>
    </row>
    <row r="24" spans="1:6" ht="21.75" customHeight="1">
      <c r="A24" s="155"/>
      <c r="B24" s="36" t="s">
        <v>19</v>
      </c>
      <c r="C24" s="112" t="s">
        <v>15</v>
      </c>
      <c r="D24" s="122">
        <f>'[1]население'!$AA$19+'[1]население'!$AD$19+'[1]население'!$AJ$19+'[1]население'!$AP$19+'[1]население'!$AV$19+'[1]население'!$AY$19</f>
        <v>217585.49200000003</v>
      </c>
      <c r="E24" s="10">
        <v>217715.8342125809</v>
      </c>
      <c r="F24" s="11">
        <v>228026.56918474255</v>
      </c>
    </row>
    <row r="25" spans="1:6" ht="21.75" customHeight="1">
      <c r="A25" s="155" t="s">
        <v>25</v>
      </c>
      <c r="B25" s="35" t="s">
        <v>21</v>
      </c>
      <c r="C25" s="112" t="s">
        <v>15</v>
      </c>
      <c r="D25" s="122">
        <v>0</v>
      </c>
      <c r="E25" s="10">
        <v>0</v>
      </c>
      <c r="F25" s="11"/>
    </row>
    <row r="26" spans="1:6" ht="21.75" customHeight="1">
      <c r="A26" s="155"/>
      <c r="B26" s="36" t="s">
        <v>18</v>
      </c>
      <c r="C26" s="112" t="s">
        <v>15</v>
      </c>
      <c r="D26" s="122"/>
      <c r="E26" s="10"/>
      <c r="F26" s="11"/>
    </row>
    <row r="27" spans="1:6" ht="21.75" customHeight="1">
      <c r="A27" s="155"/>
      <c r="B27" s="36" t="s">
        <v>19</v>
      </c>
      <c r="C27" s="112" t="s">
        <v>15</v>
      </c>
      <c r="D27" s="122"/>
      <c r="E27" s="10"/>
      <c r="F27" s="11"/>
    </row>
    <row r="28" spans="1:6" ht="51.75" customHeight="1">
      <c r="A28" s="48" t="s">
        <v>26</v>
      </c>
      <c r="B28" s="35" t="s">
        <v>27</v>
      </c>
      <c r="C28" s="112" t="s">
        <v>15</v>
      </c>
      <c r="D28" s="122">
        <f>D29+D32</f>
        <v>36967.53</v>
      </c>
      <c r="E28" s="10">
        <v>37095.268164974084</v>
      </c>
      <c r="F28" s="11">
        <v>38741.45725273836</v>
      </c>
    </row>
    <row r="29" spans="1:6" ht="21.75" customHeight="1">
      <c r="A29" s="155" t="s">
        <v>28</v>
      </c>
      <c r="B29" s="37" t="s">
        <v>17</v>
      </c>
      <c r="C29" s="136" t="s">
        <v>15</v>
      </c>
      <c r="D29" s="124">
        <f>SUM(D30:D31)</f>
        <v>36967.53</v>
      </c>
      <c r="E29" s="18">
        <v>37095.268164974084</v>
      </c>
      <c r="F29" s="19">
        <v>38741.45725273836</v>
      </c>
    </row>
    <row r="30" spans="1:6" ht="21.75" customHeight="1">
      <c r="A30" s="155"/>
      <c r="B30" s="36" t="s">
        <v>18</v>
      </c>
      <c r="C30" s="112" t="s">
        <v>15</v>
      </c>
      <c r="D30" s="122">
        <f>'[1]население'!$F$22+'[1]население'!$I$22+'[1]население'!$L$22+'[1]население'!$O$22+'[1]население'!$R$22+'[1]население'!$X$22</f>
        <v>18992.861999999997</v>
      </c>
      <c r="E30" s="10">
        <v>19058.49022399782</v>
      </c>
      <c r="F30" s="11">
        <v>19904.255201257933</v>
      </c>
    </row>
    <row r="31" spans="1:6" ht="21.75" customHeight="1">
      <c r="A31" s="155"/>
      <c r="B31" s="36" t="s">
        <v>19</v>
      </c>
      <c r="C31" s="112" t="s">
        <v>15</v>
      </c>
      <c r="D31" s="122">
        <f>'[1]население'!$AA$22+'[1]население'!$AD$22+'[1]население'!$AJ$22+'[1]население'!$AP$22+'[1]население'!$AV$22+'[1]население'!$AY$22</f>
        <v>17974.667999999998</v>
      </c>
      <c r="E31" s="10">
        <v>18036.77794097627</v>
      </c>
      <c r="F31" s="11">
        <v>18837.202051480424</v>
      </c>
    </row>
    <row r="32" spans="1:6" ht="21.75" customHeight="1">
      <c r="A32" s="155" t="s">
        <v>29</v>
      </c>
      <c r="B32" s="35" t="s">
        <v>21</v>
      </c>
      <c r="C32" s="112" t="s">
        <v>15</v>
      </c>
      <c r="D32" s="122">
        <v>0</v>
      </c>
      <c r="E32" s="10">
        <v>0</v>
      </c>
      <c r="F32" s="11"/>
    </row>
    <row r="33" spans="1:6" ht="21.75" customHeight="1">
      <c r="A33" s="155"/>
      <c r="B33" s="36" t="s">
        <v>18</v>
      </c>
      <c r="C33" s="112" t="s">
        <v>15</v>
      </c>
      <c r="D33" s="122"/>
      <c r="E33" s="10"/>
      <c r="F33" s="11"/>
    </row>
    <row r="34" spans="1:6" ht="21.75" customHeight="1">
      <c r="A34" s="155"/>
      <c r="B34" s="36" t="s">
        <v>19</v>
      </c>
      <c r="C34" s="112" t="s">
        <v>15</v>
      </c>
      <c r="D34" s="122"/>
      <c r="E34" s="10"/>
      <c r="F34" s="11"/>
    </row>
    <row r="35" spans="1:6" ht="62.25" customHeight="1">
      <c r="A35" s="48" t="s">
        <v>30</v>
      </c>
      <c r="B35" s="35" t="s">
        <v>31</v>
      </c>
      <c r="C35" s="112" t="s">
        <v>15</v>
      </c>
      <c r="D35" s="122">
        <v>0</v>
      </c>
      <c r="E35" s="10">
        <v>0</v>
      </c>
      <c r="F35" s="11">
        <v>0</v>
      </c>
    </row>
    <row r="36" spans="1:6" ht="21.75" customHeight="1">
      <c r="A36" s="155" t="s">
        <v>32</v>
      </c>
      <c r="B36" s="37" t="s">
        <v>17</v>
      </c>
      <c r="C36" s="136" t="s">
        <v>15</v>
      </c>
      <c r="D36" s="124">
        <v>0</v>
      </c>
      <c r="E36" s="18">
        <v>0</v>
      </c>
      <c r="F36" s="19">
        <v>0</v>
      </c>
    </row>
    <row r="37" spans="1:6" ht="21.75" customHeight="1">
      <c r="A37" s="155"/>
      <c r="B37" s="36" t="s">
        <v>18</v>
      </c>
      <c r="C37" s="112" t="s">
        <v>15</v>
      </c>
      <c r="D37" s="122">
        <v>0</v>
      </c>
      <c r="E37" s="10">
        <v>0</v>
      </c>
      <c r="F37" s="11"/>
    </row>
    <row r="38" spans="1:6" ht="21.75" customHeight="1">
      <c r="A38" s="155"/>
      <c r="B38" s="36" t="s">
        <v>19</v>
      </c>
      <c r="C38" s="112" t="s">
        <v>15</v>
      </c>
      <c r="D38" s="122"/>
      <c r="E38" s="10"/>
      <c r="F38" s="11"/>
    </row>
    <row r="39" spans="1:6" ht="21.75" customHeight="1">
      <c r="A39" s="155" t="s">
        <v>33</v>
      </c>
      <c r="B39" s="35" t="s">
        <v>21</v>
      </c>
      <c r="C39" s="112" t="s">
        <v>15</v>
      </c>
      <c r="D39" s="122">
        <v>0</v>
      </c>
      <c r="E39" s="10">
        <v>0</v>
      </c>
      <c r="F39" s="11"/>
    </row>
    <row r="40" spans="1:6" ht="21.75" customHeight="1">
      <c r="A40" s="155"/>
      <c r="B40" s="36" t="s">
        <v>18</v>
      </c>
      <c r="C40" s="112" t="s">
        <v>15</v>
      </c>
      <c r="D40" s="122"/>
      <c r="E40" s="10"/>
      <c r="F40" s="11"/>
    </row>
    <row r="41" spans="1:6" ht="21.75" customHeight="1">
      <c r="A41" s="155"/>
      <c r="B41" s="36" t="s">
        <v>19</v>
      </c>
      <c r="C41" s="112" t="s">
        <v>15</v>
      </c>
      <c r="D41" s="122"/>
      <c r="E41" s="10"/>
      <c r="F41" s="11"/>
    </row>
    <row r="42" spans="1:6" ht="66" customHeight="1">
      <c r="A42" s="48" t="s">
        <v>34</v>
      </c>
      <c r="B42" s="35" t="s">
        <v>35</v>
      </c>
      <c r="C42" s="112" t="s">
        <v>15</v>
      </c>
      <c r="D42" s="122">
        <v>0</v>
      </c>
      <c r="E42" s="10">
        <v>0</v>
      </c>
      <c r="F42" s="11">
        <v>0</v>
      </c>
    </row>
    <row r="43" spans="1:6" ht="21.75" customHeight="1">
      <c r="A43" s="155" t="s">
        <v>36</v>
      </c>
      <c r="B43" s="37" t="s">
        <v>17</v>
      </c>
      <c r="C43" s="136" t="s">
        <v>15</v>
      </c>
      <c r="D43" s="124"/>
      <c r="E43" s="18"/>
      <c r="F43" s="19">
        <v>0</v>
      </c>
    </row>
    <row r="44" spans="1:6" ht="21.75" customHeight="1">
      <c r="A44" s="155"/>
      <c r="B44" s="36" t="s">
        <v>18</v>
      </c>
      <c r="C44" s="112" t="s">
        <v>15</v>
      </c>
      <c r="D44" s="122">
        <v>0</v>
      </c>
      <c r="E44" s="10">
        <v>0</v>
      </c>
      <c r="F44" s="11"/>
    </row>
    <row r="45" spans="1:6" ht="21.75" customHeight="1">
      <c r="A45" s="155"/>
      <c r="B45" s="36" t="s">
        <v>19</v>
      </c>
      <c r="C45" s="112" t="s">
        <v>15</v>
      </c>
      <c r="D45" s="122"/>
      <c r="E45" s="10"/>
      <c r="F45" s="11"/>
    </row>
    <row r="46" spans="1:6" ht="21.75" customHeight="1">
      <c r="A46" s="155" t="s">
        <v>37</v>
      </c>
      <c r="B46" s="35" t="s">
        <v>21</v>
      </c>
      <c r="C46" s="112" t="s">
        <v>15</v>
      </c>
      <c r="D46" s="122">
        <v>0</v>
      </c>
      <c r="E46" s="10">
        <v>0</v>
      </c>
      <c r="F46" s="11"/>
    </row>
    <row r="47" spans="1:6" ht="21.75" customHeight="1">
      <c r="A47" s="155"/>
      <c r="B47" s="36" t="s">
        <v>18</v>
      </c>
      <c r="C47" s="112" t="s">
        <v>15</v>
      </c>
      <c r="D47" s="122"/>
      <c r="E47" s="10"/>
      <c r="F47" s="11"/>
    </row>
    <row r="48" spans="1:6" ht="21.75" customHeight="1">
      <c r="A48" s="155"/>
      <c r="B48" s="36" t="s">
        <v>19</v>
      </c>
      <c r="C48" s="112" t="s">
        <v>15</v>
      </c>
      <c r="D48" s="122"/>
      <c r="E48" s="10"/>
      <c r="F48" s="11"/>
    </row>
    <row r="49" spans="1:6" ht="34.5" customHeight="1">
      <c r="A49" s="48" t="s">
        <v>38</v>
      </c>
      <c r="B49" s="35" t="s">
        <v>39</v>
      </c>
      <c r="C49" s="112" t="s">
        <v>15</v>
      </c>
      <c r="D49" s="122">
        <f>D50+D53</f>
        <v>331507.7842</v>
      </c>
      <c r="E49" s="10">
        <v>332653.28123559675</v>
      </c>
      <c r="F49" s="11">
        <v>347415.5468470388</v>
      </c>
    </row>
    <row r="50" spans="1:6" ht="21.75" customHeight="1">
      <c r="A50" s="155" t="s">
        <v>40</v>
      </c>
      <c r="B50" s="37" t="s">
        <v>17</v>
      </c>
      <c r="C50" s="136" t="s">
        <v>15</v>
      </c>
      <c r="D50" s="124">
        <f>SUM(D51:D52)</f>
        <v>331507.7842</v>
      </c>
      <c r="E50" s="18">
        <v>332653.28123559675</v>
      </c>
      <c r="F50" s="19">
        <v>347415.5468470388</v>
      </c>
    </row>
    <row r="51" spans="1:6" ht="21.75" customHeight="1">
      <c r="A51" s="155"/>
      <c r="B51" s="36" t="s">
        <v>18</v>
      </c>
      <c r="C51" s="112" t="s">
        <v>15</v>
      </c>
      <c r="D51" s="122">
        <f>'[1]население'!$F$31+'[1]население'!$I$31+'[1]население'!$L$31+'[1]население'!$O$31+'[1]население'!$R$31+'[1]население'!$X$31</f>
        <v>171634.29700000002</v>
      </c>
      <c r="E51" s="10">
        <v>172227.364758257</v>
      </c>
      <c r="F51" s="11">
        <v>179870.35596723124</v>
      </c>
    </row>
    <row r="52" spans="1:6" ht="21.75" customHeight="1">
      <c r="A52" s="155"/>
      <c r="B52" s="36" t="s">
        <v>19</v>
      </c>
      <c r="C52" s="112" t="s">
        <v>15</v>
      </c>
      <c r="D52" s="122">
        <f>'[1]население'!$AA$31+'[1]население'!$AD$31+'[1]население'!$AJ$31+'[1]население'!$AP$31+'[1]население'!$AV$31+'[1]население'!$AY$31</f>
        <v>159873.48719999997</v>
      </c>
      <c r="E52" s="10">
        <v>160425.91647733975</v>
      </c>
      <c r="F52" s="11">
        <v>167545.19087980755</v>
      </c>
    </row>
    <row r="53" spans="1:6" ht="21.75" customHeight="1">
      <c r="A53" s="155" t="s">
        <v>41</v>
      </c>
      <c r="B53" s="35" t="s">
        <v>21</v>
      </c>
      <c r="C53" s="112" t="s">
        <v>15</v>
      </c>
      <c r="D53" s="122"/>
      <c r="E53" s="10"/>
      <c r="F53" s="11"/>
    </row>
    <row r="54" spans="1:6" ht="21.75" customHeight="1">
      <c r="A54" s="155"/>
      <c r="B54" s="36" t="s">
        <v>18</v>
      </c>
      <c r="C54" s="112" t="s">
        <v>15</v>
      </c>
      <c r="D54" s="122"/>
      <c r="E54" s="10"/>
      <c r="F54" s="11"/>
    </row>
    <row r="55" spans="1:6" ht="21.75" customHeight="1">
      <c r="A55" s="155"/>
      <c r="B55" s="36" t="s">
        <v>19</v>
      </c>
      <c r="C55" s="112" t="s">
        <v>15</v>
      </c>
      <c r="D55" s="122"/>
      <c r="E55" s="10"/>
      <c r="F55" s="11"/>
    </row>
    <row r="56" spans="1:6" ht="23.25" customHeight="1">
      <c r="A56" s="48" t="s">
        <v>42</v>
      </c>
      <c r="B56" s="35" t="s">
        <v>43</v>
      </c>
      <c r="C56" s="112" t="s">
        <v>15</v>
      </c>
      <c r="D56" s="122">
        <f>D57+D60</f>
        <v>335739.30299999996</v>
      </c>
      <c r="E56" s="10">
        <v>336899.4216899666</v>
      </c>
      <c r="F56" s="11">
        <v>351850.11969256995</v>
      </c>
    </row>
    <row r="57" spans="1:6" ht="21.75" customHeight="1">
      <c r="A57" s="48" t="s">
        <v>44</v>
      </c>
      <c r="B57" s="37" t="s">
        <v>17</v>
      </c>
      <c r="C57" s="136" t="s">
        <v>15</v>
      </c>
      <c r="D57" s="124">
        <f>SUM(D58:D59)</f>
        <v>335739.30299999996</v>
      </c>
      <c r="E57" s="18">
        <v>336899.4216899666</v>
      </c>
      <c r="F57" s="19">
        <v>351850.11969256995</v>
      </c>
    </row>
    <row r="58" spans="1:6" ht="21.75" customHeight="1">
      <c r="A58" s="48"/>
      <c r="B58" s="36" t="s">
        <v>18</v>
      </c>
      <c r="C58" s="112" t="s">
        <v>15</v>
      </c>
      <c r="D58" s="122">
        <f>'[1]население'!$F$34+'[1]население'!$I$34+'[1]население'!$L$34+'[1]население'!$O$34+'[1]население'!$R$34+'[1]население'!$X$34</f>
        <v>174742.691</v>
      </c>
      <c r="E58" s="10">
        <v>175346.49955012422</v>
      </c>
      <c r="F58" s="11">
        <v>183127.90964408408</v>
      </c>
    </row>
    <row r="59" spans="1:6" ht="21.75" customHeight="1">
      <c r="A59" s="48"/>
      <c r="B59" s="36" t="s">
        <v>19</v>
      </c>
      <c r="C59" s="112" t="s">
        <v>15</v>
      </c>
      <c r="D59" s="122">
        <f>'[1]население'!$AA$34+'[1]население'!$AD$34+'[1]население'!$AJ$34+'[1]население'!$AP$34+'[1]население'!$AV$34+'[1]население'!$AY$34</f>
        <v>160996.612</v>
      </c>
      <c r="E59" s="10">
        <v>161552.92213984233</v>
      </c>
      <c r="F59" s="11">
        <v>168722.2100484859</v>
      </c>
    </row>
    <row r="60" spans="1:6" ht="21.75" customHeight="1">
      <c r="A60" s="48" t="s">
        <v>45</v>
      </c>
      <c r="B60" s="35" t="s">
        <v>21</v>
      </c>
      <c r="C60" s="112" t="s">
        <v>15</v>
      </c>
      <c r="D60" s="122"/>
      <c r="E60" s="10"/>
      <c r="F60" s="11"/>
    </row>
    <row r="61" spans="1:6" ht="21.75" customHeight="1">
      <c r="A61" s="48"/>
      <c r="B61" s="36" t="s">
        <v>18</v>
      </c>
      <c r="C61" s="112" t="s">
        <v>15</v>
      </c>
      <c r="D61" s="122"/>
      <c r="E61" s="10"/>
      <c r="F61" s="11"/>
    </row>
    <row r="62" spans="1:6" ht="21.75" customHeight="1">
      <c r="A62" s="48"/>
      <c r="B62" s="36" t="s">
        <v>19</v>
      </c>
      <c r="C62" s="112" t="s">
        <v>15</v>
      </c>
      <c r="D62" s="122"/>
      <c r="E62" s="10"/>
      <c r="F62" s="11"/>
    </row>
    <row r="63" spans="1:10" ht="50.25" customHeight="1">
      <c r="A63" s="152" t="s">
        <v>46</v>
      </c>
      <c r="B63" s="35" t="s">
        <v>47</v>
      </c>
      <c r="C63" s="112" t="s">
        <v>15</v>
      </c>
      <c r="D63" s="125">
        <f>D64+D67+D70+D73</f>
        <v>3162557.268</v>
      </c>
      <c r="E63" s="22">
        <f>E64+E67+E70+E73</f>
        <v>3359655.5999999996</v>
      </c>
      <c r="F63" s="23">
        <v>3262960.0000000005</v>
      </c>
      <c r="I63" s="97"/>
      <c r="J63" s="99"/>
    </row>
    <row r="64" spans="1:10" ht="21.75" customHeight="1">
      <c r="A64" s="153"/>
      <c r="B64" s="38" t="s">
        <v>135</v>
      </c>
      <c r="C64" s="137" t="s">
        <v>15</v>
      </c>
      <c r="D64" s="126">
        <f>SUM(D65:D66)</f>
        <v>750571.884</v>
      </c>
      <c r="E64" s="20">
        <f>SUM(E65:E66)</f>
        <v>0</v>
      </c>
      <c r="F64" s="21">
        <v>0</v>
      </c>
      <c r="J64" s="99"/>
    </row>
    <row r="65" spans="1:10" ht="21.75" customHeight="1">
      <c r="A65" s="153"/>
      <c r="B65" s="102" t="s">
        <v>18</v>
      </c>
      <c r="C65" s="138" t="s">
        <v>15</v>
      </c>
      <c r="D65" s="127">
        <f>'[2]Баланс ээ '!$T$72</f>
        <v>390879.942</v>
      </c>
      <c r="E65" s="24"/>
      <c r="F65" s="103">
        <v>0</v>
      </c>
      <c r="G65" s="104"/>
      <c r="H65" s="104"/>
      <c r="I65" s="104"/>
      <c r="J65" s="99"/>
    </row>
    <row r="66" spans="1:10" ht="21.75" customHeight="1">
      <c r="A66" s="153"/>
      <c r="B66" s="102" t="s">
        <v>19</v>
      </c>
      <c r="C66" s="138" t="s">
        <v>15</v>
      </c>
      <c r="D66" s="127">
        <f>'[2]Баланс ээ '!$AB$72+'[2]Баланс ээ '!$AL$72</f>
        <v>359691.942</v>
      </c>
      <c r="E66" s="24"/>
      <c r="F66" s="103">
        <v>0</v>
      </c>
      <c r="G66" s="104"/>
      <c r="H66" s="104"/>
      <c r="I66" s="104"/>
      <c r="J66" s="99"/>
    </row>
    <row r="67" spans="1:10" ht="21.75" customHeight="1">
      <c r="A67" s="153"/>
      <c r="B67" s="38" t="s">
        <v>140</v>
      </c>
      <c r="C67" s="137" t="s">
        <v>15</v>
      </c>
      <c r="D67" s="126">
        <f>SUM(D68:D69)</f>
        <v>635243.6159999999</v>
      </c>
      <c r="E67" s="20">
        <f>SUM(E68:E69)</f>
        <v>1485551.5108881448</v>
      </c>
      <c r="F67" s="21">
        <v>1442795.2549563658</v>
      </c>
      <c r="J67" s="99"/>
    </row>
    <row r="68" spans="1:10" ht="21.75" customHeight="1">
      <c r="A68" s="153"/>
      <c r="B68" s="36" t="s">
        <v>18</v>
      </c>
      <c r="C68" s="112" t="s">
        <v>15</v>
      </c>
      <c r="D68" s="122">
        <f>'[2]Баланс ээ '!$T$64</f>
        <v>317229.49199999997</v>
      </c>
      <c r="E68" s="10">
        <f>'[3]Баланс ээ '!$S$72+'[3]Баланс ээ '!$S$64</f>
        <v>726901.2176884332</v>
      </c>
      <c r="F68" s="11">
        <v>705979.9811827886</v>
      </c>
      <c r="J68" s="99"/>
    </row>
    <row r="69" spans="1:10" ht="21.75" customHeight="1">
      <c r="A69" s="153"/>
      <c r="B69" s="36" t="s">
        <v>19</v>
      </c>
      <c r="C69" s="112" t="s">
        <v>15</v>
      </c>
      <c r="D69" s="122">
        <f>'[2]Баланс ээ '!$AB$64+'[2]Баланс ээ '!$AL$64</f>
        <v>318014.124</v>
      </c>
      <c r="E69" s="10">
        <f>'[3]Баланс ээ '!$AA$72+'[3]Баланс ээ '!$AA$64+'[3]Баланс ээ '!$AK$72+'[3]Баланс ээ '!$AK$64</f>
        <v>758650.2931997117</v>
      </c>
      <c r="F69" s="11">
        <v>736815.2737735772</v>
      </c>
      <c r="J69" s="99"/>
    </row>
    <row r="70" spans="1:10" ht="21.75" customHeight="1">
      <c r="A70" s="153"/>
      <c r="B70" s="38" t="s">
        <v>50</v>
      </c>
      <c r="C70" s="137" t="s">
        <v>15</v>
      </c>
      <c r="D70" s="126">
        <f>SUM(D71:D72)</f>
        <v>1209959.858</v>
      </c>
      <c r="E70" s="20">
        <f>SUM(E71:E72)</f>
        <v>1288152.3639854917</v>
      </c>
      <c r="F70" s="21">
        <v>1251077.5323488815</v>
      </c>
      <c r="J70" s="99"/>
    </row>
    <row r="71" spans="1:10" ht="21.75" customHeight="1">
      <c r="A71" s="153"/>
      <c r="B71" s="36" t="s">
        <v>18</v>
      </c>
      <c r="C71" s="112" t="s">
        <v>15</v>
      </c>
      <c r="D71" s="122">
        <f>'[2]Баланс ээ '!$T$56</f>
        <v>568948.8999999999</v>
      </c>
      <c r="E71" s="10">
        <f>'[3]Баланс ээ '!$S$56</f>
        <v>629586.6377207015</v>
      </c>
      <c r="F71" s="11">
        <v>611466.2513077651</v>
      </c>
      <c r="J71" s="99"/>
    </row>
    <row r="72" spans="1:10" ht="21.75" customHeight="1">
      <c r="A72" s="153"/>
      <c r="B72" s="36" t="s">
        <v>19</v>
      </c>
      <c r="C72" s="112" t="s">
        <v>15</v>
      </c>
      <c r="D72" s="122">
        <f>'[2]Баланс ээ '!$AB$56+'[2]Баланс ээ '!$AL$56</f>
        <v>641010.958</v>
      </c>
      <c r="E72" s="10">
        <f>'[3]Баланс ээ '!$AA$56+'[3]Баланс ээ '!$AK$56</f>
        <v>658565.7262647902</v>
      </c>
      <c r="F72" s="11">
        <v>639611.2810411162</v>
      </c>
      <c r="J72" s="99"/>
    </row>
    <row r="73" spans="1:10" ht="21.75" customHeight="1">
      <c r="A73" s="153"/>
      <c r="B73" s="38" t="s">
        <v>51</v>
      </c>
      <c r="C73" s="137" t="s">
        <v>15</v>
      </c>
      <c r="D73" s="126">
        <f>SUM(D74:D75)</f>
        <v>566781.9099999999</v>
      </c>
      <c r="E73" s="20">
        <f>SUM(E74:E75)</f>
        <v>585951.7251263633</v>
      </c>
      <c r="F73" s="21">
        <v>569087.2126947533</v>
      </c>
      <c r="J73" s="99"/>
    </row>
    <row r="74" spans="1:10" ht="21.75" customHeight="1">
      <c r="A74" s="153"/>
      <c r="B74" s="36" t="s">
        <v>18</v>
      </c>
      <c r="C74" s="112" t="s">
        <v>15</v>
      </c>
      <c r="D74" s="122">
        <f>'[2]Баланс ээ '!$T$48</f>
        <v>248865.001</v>
      </c>
      <c r="E74" s="10">
        <f>'[3]Баланс ээ '!$S$48</f>
        <v>287434.9445908652</v>
      </c>
      <c r="F74" s="11">
        <v>279162.16376530076</v>
      </c>
      <c r="J74" s="99"/>
    </row>
    <row r="75" spans="1:10" ht="21.75" customHeight="1">
      <c r="A75" s="154"/>
      <c r="B75" s="36" t="s">
        <v>19</v>
      </c>
      <c r="C75" s="112" t="s">
        <v>15</v>
      </c>
      <c r="D75" s="122">
        <f>'[2]Баланс ээ '!$AB$48+'[2]Баланс ээ '!$AL$48</f>
        <v>317916.909</v>
      </c>
      <c r="E75" s="10">
        <f>'[3]Баланс ээ '!$AA$48+'[3]Баланс ээ '!$AK$48</f>
        <v>298516.78053549817</v>
      </c>
      <c r="F75" s="11">
        <v>289925.04892945255</v>
      </c>
      <c r="J75" s="99"/>
    </row>
    <row r="76" spans="1:10" ht="47.25" customHeight="1">
      <c r="A76" s="155" t="s">
        <v>52</v>
      </c>
      <c r="B76" s="35" t="s">
        <v>53</v>
      </c>
      <c r="C76" s="112" t="s">
        <v>15</v>
      </c>
      <c r="D76" s="125">
        <f>SUM(D77:D78)</f>
        <v>744354.398</v>
      </c>
      <c r="E76" s="22">
        <f>SUM(E77:E78)</f>
        <v>787040</v>
      </c>
      <c r="F76" s="23">
        <v>787040</v>
      </c>
      <c r="J76" s="99"/>
    </row>
    <row r="77" spans="1:6" ht="21.75" customHeight="1">
      <c r="A77" s="155"/>
      <c r="B77" s="36" t="s">
        <v>54</v>
      </c>
      <c r="C77" s="112" t="s">
        <v>15</v>
      </c>
      <c r="D77" s="122">
        <f>'[2]Баланс ээ '!$T$18</f>
        <v>387064.088</v>
      </c>
      <c r="E77" s="10">
        <f>'[3]Баланс ээ '!$S$18</f>
        <v>393410</v>
      </c>
      <c r="F77" s="11">
        <v>393410</v>
      </c>
    </row>
    <row r="78" spans="1:6" ht="21.75" customHeight="1">
      <c r="A78" s="155"/>
      <c r="B78" s="36" t="s">
        <v>55</v>
      </c>
      <c r="C78" s="112" t="s">
        <v>15</v>
      </c>
      <c r="D78" s="122">
        <f>'[2]Баланс ээ '!$AB$18+'[2]Баланс ээ '!$AL$18</f>
        <v>357290.31000000006</v>
      </c>
      <c r="E78" s="10">
        <f>'[3]Баланс ээ '!$AA$18+'[3]Баланс ээ '!$AK$18</f>
        <v>393630</v>
      </c>
      <c r="F78" s="11">
        <v>393630</v>
      </c>
    </row>
    <row r="79" spans="1:6" ht="16.5" customHeight="1">
      <c r="A79" s="48"/>
      <c r="B79" s="35"/>
      <c r="C79" s="112"/>
      <c r="D79" s="28"/>
      <c r="E79" s="26"/>
      <c r="F79" s="27"/>
    </row>
    <row r="80" spans="1:6" ht="27.75" customHeight="1">
      <c r="A80" s="48" t="s">
        <v>56</v>
      </c>
      <c r="B80" s="35" t="s">
        <v>62</v>
      </c>
      <c r="C80" s="112"/>
      <c r="D80" s="128">
        <f>SUM(D82,D83,D88)</f>
        <v>583152</v>
      </c>
      <c r="E80" s="46">
        <f>SUM(E82,E83,E88)</f>
        <v>583152</v>
      </c>
      <c r="F80" s="46">
        <v>583569</v>
      </c>
    </row>
    <row r="81" spans="1:6" ht="12.75" customHeight="1">
      <c r="A81" s="48"/>
      <c r="B81" s="35" t="s">
        <v>12</v>
      </c>
      <c r="C81" s="112"/>
      <c r="D81" s="128"/>
      <c r="E81" s="26">
        <v>0</v>
      </c>
      <c r="F81" s="27">
        <v>0</v>
      </c>
    </row>
    <row r="82" spans="1:9" ht="29.25" customHeight="1">
      <c r="A82" s="48" t="s">
        <v>57</v>
      </c>
      <c r="B82" s="35" t="s">
        <v>64</v>
      </c>
      <c r="C82" s="113" t="s">
        <v>65</v>
      </c>
      <c r="D82" s="128">
        <f>543634</f>
        <v>543634</v>
      </c>
      <c r="E82" s="26">
        <f>'[4]Кол ТП 2018'!$C$8+'[4]Кол ТП 2018'!$C$9+'[4]Кол ТП 2018'!$C$10+'[4]Кол ТП 2018'!$C$11+'[4]Кол ТП 2018'!$D$8+'[4]Кол ТП 2018'!$D$9+'[4]Кол ТП 2018'!$D$10+'[4]Кол ТП 2018'!$D$11+'[4]Кол ТП 2018'!$E$13+'[4]Кол ТП 2018'!$F$13</f>
        <v>543634</v>
      </c>
      <c r="F82" s="117">
        <v>542949</v>
      </c>
      <c r="I82" s="97"/>
    </row>
    <row r="83" spans="1:6" ht="45.75" customHeight="1">
      <c r="A83" s="155" t="s">
        <v>58</v>
      </c>
      <c r="B83" s="35" t="s">
        <v>67</v>
      </c>
      <c r="C83" s="113" t="s">
        <v>65</v>
      </c>
      <c r="D83" s="128">
        <f>SUM(D84:D87)</f>
        <v>39070</v>
      </c>
      <c r="E83" s="26">
        <f>SUM(E84:E87)</f>
        <v>39070</v>
      </c>
      <c r="F83" s="27">
        <v>40164</v>
      </c>
    </row>
    <row r="84" spans="1:9" ht="12.75" customHeight="1">
      <c r="A84" s="155"/>
      <c r="B84" s="163" t="s">
        <v>136</v>
      </c>
      <c r="C84" s="152" t="s">
        <v>65</v>
      </c>
      <c r="D84" s="157">
        <v>38300</v>
      </c>
      <c r="E84" s="159">
        <f>'[4]Кол ТП 2018'!$H$13</f>
        <v>38300</v>
      </c>
      <c r="F84" s="161">
        <v>39373</v>
      </c>
      <c r="I84" s="97"/>
    </row>
    <row r="85" spans="1:6" ht="12.75" customHeight="1">
      <c r="A85" s="155"/>
      <c r="B85" s="164"/>
      <c r="C85" s="154"/>
      <c r="D85" s="158"/>
      <c r="E85" s="160"/>
      <c r="F85" s="162"/>
    </row>
    <row r="86" spans="1:6" ht="15.75" customHeight="1">
      <c r="A86" s="155"/>
      <c r="B86" s="35" t="s">
        <v>50</v>
      </c>
      <c r="C86" s="113" t="s">
        <v>65</v>
      </c>
      <c r="D86" s="128">
        <v>697</v>
      </c>
      <c r="E86" s="26">
        <f>'[4]Кол ТП 2018'!$I$13</f>
        <v>697</v>
      </c>
      <c r="F86" s="27">
        <v>692</v>
      </c>
    </row>
    <row r="87" spans="1:9" ht="15.75" customHeight="1">
      <c r="A87" s="155"/>
      <c r="B87" s="35" t="s">
        <v>51</v>
      </c>
      <c r="C87" s="113" t="s">
        <v>65</v>
      </c>
      <c r="D87" s="128">
        <v>73</v>
      </c>
      <c r="E87" s="26">
        <f>'[4]Кол ТП 2018'!$J$13</f>
        <v>73</v>
      </c>
      <c r="F87" s="27">
        <v>99</v>
      </c>
      <c r="I87" s="97"/>
    </row>
    <row r="88" spans="1:6" ht="18" customHeight="1">
      <c r="A88" s="116" t="s">
        <v>59</v>
      </c>
      <c r="B88" s="35" t="s">
        <v>60</v>
      </c>
      <c r="C88" s="113"/>
      <c r="D88" s="128">
        <v>448</v>
      </c>
      <c r="E88" s="26">
        <f>D88</f>
        <v>448</v>
      </c>
      <c r="F88" s="27">
        <v>456</v>
      </c>
    </row>
    <row r="89" spans="1:6" ht="17.25" customHeight="1">
      <c r="A89" s="48" t="s">
        <v>61</v>
      </c>
      <c r="B89" s="35" t="s">
        <v>69</v>
      </c>
      <c r="C89" s="113" t="s">
        <v>65</v>
      </c>
      <c r="D89" s="128">
        <f>D80</f>
        <v>583152</v>
      </c>
      <c r="E89" s="46">
        <f>E80</f>
        <v>583152</v>
      </c>
      <c r="F89" s="47">
        <v>583569</v>
      </c>
    </row>
    <row r="90" spans="1:6" ht="12.75" customHeight="1">
      <c r="A90" s="48"/>
      <c r="B90" s="35"/>
      <c r="C90" s="112"/>
      <c r="D90" s="122"/>
      <c r="E90" s="4"/>
      <c r="F90" s="5"/>
    </row>
    <row r="91" spans="1:6" ht="31.5" customHeight="1">
      <c r="A91" s="48" t="s">
        <v>68</v>
      </c>
      <c r="B91" s="35" t="s">
        <v>71</v>
      </c>
      <c r="C91" s="113" t="s">
        <v>72</v>
      </c>
      <c r="D91" s="127">
        <v>878170.871</v>
      </c>
      <c r="E91" s="10">
        <v>945842.3820790505</v>
      </c>
      <c r="F91" s="47">
        <v>1372396</v>
      </c>
    </row>
    <row r="92" spans="1:6" ht="12.75" customHeight="1">
      <c r="A92" s="48"/>
      <c r="B92" s="35"/>
      <c r="C92" s="112"/>
      <c r="D92" s="129"/>
      <c r="E92" s="4"/>
      <c r="F92" s="5"/>
    </row>
    <row r="93" spans="1:6" ht="33" customHeight="1">
      <c r="A93" s="48" t="s">
        <v>70</v>
      </c>
      <c r="B93" s="35" t="s">
        <v>74</v>
      </c>
      <c r="C93" s="112"/>
      <c r="D93" s="129"/>
      <c r="E93" s="4"/>
      <c r="F93" s="5"/>
    </row>
    <row r="94" spans="1:6" ht="24.75" customHeight="1">
      <c r="A94" s="48" t="s">
        <v>144</v>
      </c>
      <c r="B94" s="35" t="s">
        <v>75</v>
      </c>
      <c r="C94" s="113" t="s">
        <v>76</v>
      </c>
      <c r="D94" s="130">
        <v>393</v>
      </c>
      <c r="E94" s="31" t="s">
        <v>149</v>
      </c>
      <c r="F94" s="8" t="s">
        <v>150</v>
      </c>
    </row>
    <row r="95" spans="1:6" ht="33" customHeight="1">
      <c r="A95" s="48" t="s">
        <v>145</v>
      </c>
      <c r="B95" s="35" t="s">
        <v>77</v>
      </c>
      <c r="C95" s="112" t="s">
        <v>78</v>
      </c>
      <c r="D95" s="131">
        <v>40.2</v>
      </c>
      <c r="E95" s="119" t="s">
        <v>151</v>
      </c>
      <c r="F95" s="118" t="s">
        <v>152</v>
      </c>
    </row>
    <row r="96" spans="1:6" ht="46.5" customHeight="1">
      <c r="A96" s="43" t="s">
        <v>146</v>
      </c>
      <c r="B96" s="39" t="s">
        <v>79</v>
      </c>
      <c r="C96" s="112"/>
      <c r="D96" s="132" t="s">
        <v>134</v>
      </c>
      <c r="E96" s="31" t="s">
        <v>134</v>
      </c>
      <c r="F96" s="8" t="s">
        <v>134</v>
      </c>
    </row>
    <row r="97" spans="1:6" ht="16.5" customHeight="1">
      <c r="A97" s="48"/>
      <c r="B97" s="35"/>
      <c r="C97" s="112"/>
      <c r="D97" s="129"/>
      <c r="E97" s="4"/>
      <c r="F97" s="5"/>
    </row>
    <row r="98" spans="1:6" s="15" customFormat="1" ht="18" customHeight="1">
      <c r="A98" s="43" t="s">
        <v>73</v>
      </c>
      <c r="B98" s="39" t="s">
        <v>81</v>
      </c>
      <c r="C98" s="113" t="s">
        <v>72</v>
      </c>
      <c r="D98" s="122">
        <v>229599.509</v>
      </c>
      <c r="E98" s="10">
        <v>230613</v>
      </c>
      <c r="F98" s="11">
        <v>232194</v>
      </c>
    </row>
    <row r="99" spans="1:6" s="15" customFormat="1" ht="18" customHeight="1">
      <c r="A99" s="43"/>
      <c r="B99" s="39"/>
      <c r="C99" s="113"/>
      <c r="D99" s="122"/>
      <c r="E99" s="10"/>
      <c r="F99" s="11"/>
    </row>
    <row r="100" spans="1:6" s="15" customFormat="1" ht="18" customHeight="1">
      <c r="A100" s="43" t="s">
        <v>80</v>
      </c>
      <c r="B100" s="39" t="s">
        <v>104</v>
      </c>
      <c r="C100" s="113" t="s">
        <v>72</v>
      </c>
      <c r="D100" s="122">
        <v>39977.259</v>
      </c>
      <c r="E100" s="10">
        <v>123375</v>
      </c>
      <c r="F100" s="11">
        <v>254765</v>
      </c>
    </row>
    <row r="101" spans="1:6" s="15" customFormat="1" ht="18" customHeight="1">
      <c r="A101" s="43"/>
      <c r="B101" s="39"/>
      <c r="C101" s="113"/>
      <c r="D101" s="122"/>
      <c r="E101" s="10"/>
      <c r="F101" s="11"/>
    </row>
    <row r="102" spans="1:6" s="15" customFormat="1" ht="18" customHeight="1">
      <c r="A102" s="43" t="s">
        <v>82</v>
      </c>
      <c r="B102" s="39" t="s">
        <v>137</v>
      </c>
      <c r="C102" s="113" t="s">
        <v>72</v>
      </c>
      <c r="D102" s="127">
        <v>15411.686</v>
      </c>
      <c r="E102" s="10">
        <v>60070</v>
      </c>
      <c r="F102" s="11">
        <v>132992</v>
      </c>
    </row>
    <row r="103" spans="1:6" s="15" customFormat="1" ht="18" customHeight="1">
      <c r="A103" s="43"/>
      <c r="B103" s="39"/>
      <c r="C103" s="113"/>
      <c r="D103" s="122"/>
      <c r="E103" s="10"/>
      <c r="F103" s="11"/>
    </row>
    <row r="104" spans="1:6" s="15" customFormat="1" ht="18" customHeight="1">
      <c r="A104" s="43" t="s">
        <v>83</v>
      </c>
      <c r="B104" s="39" t="s">
        <v>85</v>
      </c>
      <c r="C104" s="113" t="s">
        <v>72</v>
      </c>
      <c r="D104" s="122" t="s">
        <v>138</v>
      </c>
      <c r="E104" s="10" t="s">
        <v>139</v>
      </c>
      <c r="F104" s="11" t="s">
        <v>139</v>
      </c>
    </row>
    <row r="105" spans="1:6" s="15" customFormat="1" ht="18" customHeight="1">
      <c r="A105" s="43"/>
      <c r="B105" s="39"/>
      <c r="C105" s="113"/>
      <c r="D105" s="122"/>
      <c r="E105" s="10"/>
      <c r="F105" s="11"/>
    </row>
    <row r="106" spans="1:6" s="15" customFormat="1" ht="39.75" customHeight="1">
      <c r="A106" s="43" t="s">
        <v>84</v>
      </c>
      <c r="B106" s="39" t="s">
        <v>87</v>
      </c>
      <c r="C106" s="113" t="s">
        <v>88</v>
      </c>
      <c r="D106" s="133">
        <f>D102/D91</f>
        <v>0.01754975769402399</v>
      </c>
      <c r="E106" s="16">
        <f>E102/E91</f>
        <v>0.06350952456577436</v>
      </c>
      <c r="F106" s="17">
        <f>F102/F91</f>
        <v>0.09690497494892145</v>
      </c>
    </row>
    <row r="107" spans="1:6" s="15" customFormat="1" ht="18" customHeight="1">
      <c r="A107" s="49"/>
      <c r="B107" s="40"/>
      <c r="C107" s="111"/>
      <c r="D107" s="134"/>
      <c r="E107" s="12"/>
      <c r="F107" s="13"/>
    </row>
    <row r="108" spans="1:6" s="15" customFormat="1" ht="51" customHeight="1">
      <c r="A108" s="44" t="s">
        <v>86</v>
      </c>
      <c r="B108" s="41" t="s">
        <v>89</v>
      </c>
      <c r="C108" s="114"/>
      <c r="D108" s="135" t="s">
        <v>103</v>
      </c>
      <c r="E108" s="14" t="s">
        <v>103</v>
      </c>
      <c r="F108" s="115" t="s">
        <v>143</v>
      </c>
    </row>
    <row r="109" ht="15">
      <c r="A109" s="3"/>
    </row>
    <row r="110" spans="1:6" ht="15">
      <c r="A110" s="3"/>
      <c r="B110" s="156" t="s">
        <v>90</v>
      </c>
      <c r="C110" s="156"/>
      <c r="D110" s="156"/>
      <c r="E110" s="156"/>
      <c r="F110" s="156"/>
    </row>
    <row r="112" spans="2:6" ht="50.25" customHeight="1">
      <c r="B112" s="148" t="s">
        <v>141</v>
      </c>
      <c r="C112" s="149"/>
      <c r="D112" s="149"/>
      <c r="E112" s="149"/>
      <c r="F112" s="149"/>
    </row>
    <row r="113" spans="2:6" ht="35.25" customHeight="1">
      <c r="B113" s="149" t="s">
        <v>147</v>
      </c>
      <c r="C113" s="149"/>
      <c r="D113" s="149"/>
      <c r="E113" s="149"/>
      <c r="F113" s="149"/>
    </row>
    <row r="114" spans="2:6" ht="35.25" customHeight="1">
      <c r="B114" s="148" t="s">
        <v>142</v>
      </c>
      <c r="C114" s="149"/>
      <c r="D114" s="149"/>
      <c r="E114" s="149"/>
      <c r="F114" s="149"/>
    </row>
    <row r="115" spans="2:6" ht="45" customHeight="1">
      <c r="B115" s="150" t="s">
        <v>148</v>
      </c>
      <c r="C115" s="151"/>
      <c r="D115" s="151"/>
      <c r="E115" s="151"/>
      <c r="F115" s="151"/>
    </row>
    <row r="1334" ht="15"/>
  </sheetData>
  <sheetProtection/>
  <mergeCells count="25">
    <mergeCell ref="A53:A55"/>
    <mergeCell ref="A14:A16"/>
    <mergeCell ref="A17:A20"/>
    <mergeCell ref="A22:A24"/>
    <mergeCell ref="A25:A27"/>
    <mergeCell ref="A29:A31"/>
    <mergeCell ref="A32:A34"/>
    <mergeCell ref="A36:A38"/>
    <mergeCell ref="A39:A41"/>
    <mergeCell ref="A43:A45"/>
    <mergeCell ref="A46:A48"/>
    <mergeCell ref="A50:A52"/>
    <mergeCell ref="B112:F112"/>
    <mergeCell ref="B113:F113"/>
    <mergeCell ref="B114:F114"/>
    <mergeCell ref="B115:F115"/>
    <mergeCell ref="A63:A75"/>
    <mergeCell ref="A76:A78"/>
    <mergeCell ref="A83:A87"/>
    <mergeCell ref="B110:F110"/>
    <mergeCell ref="D84:D85"/>
    <mergeCell ref="E84:E85"/>
    <mergeCell ref="F84:F85"/>
    <mergeCell ref="B84:B85"/>
    <mergeCell ref="C84:C85"/>
  </mergeCells>
  <hyperlinks>
    <hyperlink ref="E10" location="Par1334" display="Par1334"/>
  </hyperlink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AR1938"/>
  <sheetViews>
    <sheetView zoomScalePageLayoutView="0" workbookViewId="0" topLeftCell="A1">
      <selection activeCell="J28" sqref="J28"/>
    </sheetView>
  </sheetViews>
  <sheetFormatPr defaultColWidth="9.140625" defaultRowHeight="15"/>
  <cols>
    <col min="2" max="2" width="66.7109375" style="0" customWidth="1"/>
    <col min="3" max="3" width="18.57421875" style="0" customWidth="1"/>
    <col min="4" max="4" width="14.28125" style="0" customWidth="1"/>
    <col min="5" max="5" width="14.8515625" style="0" customWidth="1"/>
    <col min="6" max="9" width="11.421875" style="0" customWidth="1"/>
    <col min="16" max="16" width="9.140625" style="0" customWidth="1"/>
  </cols>
  <sheetData>
    <row r="1" ht="15">
      <c r="I1" s="1" t="s">
        <v>92</v>
      </c>
    </row>
    <row r="2" ht="15">
      <c r="I2" s="1" t="s">
        <v>1</v>
      </c>
    </row>
    <row r="3" ht="15">
      <c r="I3" s="1" t="s">
        <v>2</v>
      </c>
    </row>
    <row r="4" ht="15">
      <c r="I4" s="1" t="s">
        <v>3</v>
      </c>
    </row>
    <row r="5" ht="15">
      <c r="H5" s="2"/>
    </row>
    <row r="6" ht="15">
      <c r="C6" s="2" t="s">
        <v>93</v>
      </c>
    </row>
    <row r="7" ht="15">
      <c r="A7" s="2"/>
    </row>
    <row r="8" ht="15">
      <c r="A8" s="3"/>
    </row>
    <row r="9" spans="1:9" ht="60" customHeight="1">
      <c r="A9" s="179" t="s">
        <v>4</v>
      </c>
      <c r="B9" s="196" t="s">
        <v>5</v>
      </c>
      <c r="C9" s="179" t="s">
        <v>94</v>
      </c>
      <c r="D9" s="193" t="s">
        <v>7</v>
      </c>
      <c r="E9" s="194"/>
      <c r="F9" s="191" t="s">
        <v>8</v>
      </c>
      <c r="G9" s="192"/>
      <c r="H9" s="193" t="s">
        <v>9</v>
      </c>
      <c r="I9" s="194"/>
    </row>
    <row r="10" spans="1:9" ht="30">
      <c r="A10" s="195"/>
      <c r="B10" s="197"/>
      <c r="C10" s="195"/>
      <c r="D10" s="51" t="s">
        <v>95</v>
      </c>
      <c r="E10" s="45" t="s">
        <v>96</v>
      </c>
      <c r="F10" s="61" t="s">
        <v>95</v>
      </c>
      <c r="G10" s="60" t="s">
        <v>96</v>
      </c>
      <c r="H10" s="51" t="s">
        <v>95</v>
      </c>
      <c r="I10" s="45" t="s">
        <v>96</v>
      </c>
    </row>
    <row r="11" spans="1:9" ht="21" customHeight="1">
      <c r="A11" s="105" t="s">
        <v>61</v>
      </c>
      <c r="B11" s="107" t="s">
        <v>98</v>
      </c>
      <c r="C11" s="105"/>
      <c r="D11" s="67"/>
      <c r="E11" s="57"/>
      <c r="F11" s="62"/>
      <c r="G11" s="79"/>
      <c r="H11" s="67"/>
      <c r="I11" s="57"/>
    </row>
    <row r="12" spans="1:9" ht="37.5" customHeight="1">
      <c r="A12" s="110" t="s">
        <v>63</v>
      </c>
      <c r="B12" s="108" t="s">
        <v>99</v>
      </c>
      <c r="C12" s="6" t="s">
        <v>97</v>
      </c>
      <c r="D12" s="68">
        <v>290.69</v>
      </c>
      <c r="E12" s="69">
        <v>305.2</v>
      </c>
      <c r="F12" s="63">
        <v>305.2</v>
      </c>
      <c r="G12" s="59">
        <v>260.82</v>
      </c>
      <c r="H12" s="68">
        <v>260.82</v>
      </c>
      <c r="I12" s="58">
        <v>561.41</v>
      </c>
    </row>
    <row r="13" spans="1:9" ht="50.25" customHeight="1">
      <c r="A13" s="179" t="s">
        <v>66</v>
      </c>
      <c r="B13" s="183" t="s">
        <v>100</v>
      </c>
      <c r="C13" s="179" t="s">
        <v>97</v>
      </c>
      <c r="D13" s="193">
        <v>113.54</v>
      </c>
      <c r="E13" s="50" t="s">
        <v>105</v>
      </c>
      <c r="F13" s="174">
        <v>187.43</v>
      </c>
      <c r="G13" s="172">
        <v>55.87</v>
      </c>
      <c r="H13" s="165">
        <v>55.87</v>
      </c>
      <c r="I13" s="167">
        <v>401.274</v>
      </c>
    </row>
    <row r="14" spans="1:9" ht="50.25" customHeight="1">
      <c r="A14" s="195"/>
      <c r="B14" s="185"/>
      <c r="C14" s="195"/>
      <c r="D14" s="198"/>
      <c r="E14" s="45" t="s">
        <v>106</v>
      </c>
      <c r="F14" s="175"/>
      <c r="G14" s="173"/>
      <c r="H14" s="166"/>
      <c r="I14" s="168"/>
    </row>
    <row r="15" spans="1:9" ht="16.5" customHeight="1">
      <c r="A15" s="106" t="s">
        <v>101</v>
      </c>
      <c r="B15" s="109" t="s">
        <v>102</v>
      </c>
      <c r="C15" s="106"/>
      <c r="D15" s="70"/>
      <c r="E15" s="71"/>
      <c r="F15" s="64"/>
      <c r="G15" s="80"/>
      <c r="H15" s="70"/>
      <c r="I15" s="56"/>
    </row>
    <row r="16" spans="1:9" ht="33" customHeight="1">
      <c r="A16" s="169"/>
      <c r="B16" s="183" t="s">
        <v>48</v>
      </c>
      <c r="C16" s="179" t="s">
        <v>88</v>
      </c>
      <c r="D16" s="180">
        <v>7.891700000000001</v>
      </c>
      <c r="E16" s="72" t="s">
        <v>108</v>
      </c>
      <c r="F16" s="188">
        <v>12.36</v>
      </c>
      <c r="G16" s="199"/>
      <c r="H16" s="83"/>
      <c r="I16" s="54"/>
    </row>
    <row r="17" spans="1:9" ht="33.75" customHeight="1">
      <c r="A17" s="170"/>
      <c r="B17" s="184"/>
      <c r="C17" s="176"/>
      <c r="D17" s="178"/>
      <c r="E17" s="8" t="s">
        <v>107</v>
      </c>
      <c r="F17" s="189"/>
      <c r="G17" s="182"/>
      <c r="H17" s="84"/>
      <c r="I17" s="29"/>
    </row>
    <row r="18" spans="1:9" ht="33.75" customHeight="1">
      <c r="A18" s="171"/>
      <c r="B18" s="185"/>
      <c r="C18" s="44" t="s">
        <v>97</v>
      </c>
      <c r="D18" s="73"/>
      <c r="E18" s="45"/>
      <c r="F18" s="65"/>
      <c r="G18" s="81">
        <v>170.15</v>
      </c>
      <c r="H18" s="73">
        <v>170.15</v>
      </c>
      <c r="I18" s="52">
        <f>469.59</f>
        <v>469.59</v>
      </c>
    </row>
    <row r="19" spans="1:9" ht="33" customHeight="1">
      <c r="A19" s="170"/>
      <c r="B19" s="186" t="s">
        <v>49</v>
      </c>
      <c r="C19" s="154" t="s">
        <v>88</v>
      </c>
      <c r="D19" s="177">
        <v>7.2504</v>
      </c>
      <c r="E19" s="74" t="s">
        <v>109</v>
      </c>
      <c r="F19" s="190">
        <v>11.35</v>
      </c>
      <c r="G19" s="181"/>
      <c r="H19" s="85"/>
      <c r="I19" s="53"/>
    </row>
    <row r="20" spans="1:9" ht="36" customHeight="1">
      <c r="A20" s="170"/>
      <c r="B20" s="184"/>
      <c r="C20" s="176"/>
      <c r="D20" s="178"/>
      <c r="E20" s="8" t="s">
        <v>110</v>
      </c>
      <c r="F20" s="189"/>
      <c r="G20" s="182"/>
      <c r="H20" s="84"/>
      <c r="I20" s="29"/>
    </row>
    <row r="21" spans="1:9" ht="36" customHeight="1">
      <c r="A21" s="170"/>
      <c r="B21" s="187"/>
      <c r="C21" s="101" t="s">
        <v>97</v>
      </c>
      <c r="D21" s="75"/>
      <c r="E21" s="76"/>
      <c r="F21" s="66"/>
      <c r="G21" s="82">
        <v>170.15</v>
      </c>
      <c r="H21" s="75">
        <v>170.15</v>
      </c>
      <c r="I21" s="55">
        <f>I18</f>
        <v>469.59</v>
      </c>
    </row>
    <row r="22" spans="1:9" ht="29.25" customHeight="1">
      <c r="A22" s="169"/>
      <c r="B22" s="183" t="s">
        <v>50</v>
      </c>
      <c r="C22" s="179" t="s">
        <v>88</v>
      </c>
      <c r="D22" s="180">
        <v>4.9343</v>
      </c>
      <c r="E22" s="72" t="s">
        <v>111</v>
      </c>
      <c r="F22" s="188">
        <v>7.73</v>
      </c>
      <c r="G22" s="199"/>
      <c r="H22" s="83"/>
      <c r="I22" s="54"/>
    </row>
    <row r="23" spans="1:9" ht="34.5" customHeight="1">
      <c r="A23" s="170"/>
      <c r="B23" s="184"/>
      <c r="C23" s="176"/>
      <c r="D23" s="178"/>
      <c r="E23" s="77" t="s">
        <v>112</v>
      </c>
      <c r="F23" s="189"/>
      <c r="G23" s="182"/>
      <c r="H23" s="84"/>
      <c r="I23" s="29"/>
    </row>
    <row r="24" spans="1:9" ht="34.5" customHeight="1">
      <c r="A24" s="171"/>
      <c r="B24" s="185"/>
      <c r="C24" s="44" t="s">
        <v>97</v>
      </c>
      <c r="D24" s="73"/>
      <c r="E24" s="78"/>
      <c r="F24" s="65"/>
      <c r="G24" s="81">
        <v>78.39</v>
      </c>
      <c r="H24" s="73">
        <v>78.39</v>
      </c>
      <c r="I24" s="52">
        <v>191.04</v>
      </c>
    </row>
    <row r="25" spans="1:9" ht="33" customHeight="1">
      <c r="A25" s="170"/>
      <c r="B25" s="186" t="s">
        <v>51</v>
      </c>
      <c r="C25" s="154" t="s">
        <v>88</v>
      </c>
      <c r="D25" s="177">
        <v>2.8885</v>
      </c>
      <c r="E25" s="74" t="s">
        <v>113</v>
      </c>
      <c r="F25" s="190">
        <v>4.52</v>
      </c>
      <c r="G25" s="181"/>
      <c r="H25" s="85"/>
      <c r="I25" s="53"/>
    </row>
    <row r="26" spans="1:9" ht="44.25" customHeight="1">
      <c r="A26" s="170"/>
      <c r="B26" s="184"/>
      <c r="C26" s="176"/>
      <c r="D26" s="178"/>
      <c r="E26" s="77" t="s">
        <v>114</v>
      </c>
      <c r="F26" s="189"/>
      <c r="G26" s="182"/>
      <c r="H26" s="84"/>
      <c r="I26" s="29"/>
    </row>
    <row r="27" spans="1:9" ht="27" customHeight="1">
      <c r="A27" s="171"/>
      <c r="B27" s="185"/>
      <c r="C27" s="44" t="s">
        <v>97</v>
      </c>
      <c r="D27" s="73"/>
      <c r="E27" s="78"/>
      <c r="F27" s="65"/>
      <c r="G27" s="81">
        <v>56.72</v>
      </c>
      <c r="H27" s="73">
        <v>56.72</v>
      </c>
      <c r="I27" s="52">
        <v>171.8</v>
      </c>
    </row>
    <row r="28" spans="1:9" ht="15">
      <c r="A28" s="2"/>
      <c r="I28" s="25"/>
    </row>
    <row r="29" spans="1:9" ht="15">
      <c r="A29" s="3"/>
      <c r="B29" s="156" t="s">
        <v>90</v>
      </c>
      <c r="C29" s="156"/>
      <c r="D29" s="156"/>
      <c r="E29" s="156"/>
      <c r="F29" s="156"/>
      <c r="G29" s="156"/>
      <c r="H29" s="156"/>
      <c r="I29" s="156"/>
    </row>
    <row r="1938" ht="15"/>
  </sheetData>
  <sheetProtection/>
  <mergeCells count="39">
    <mergeCell ref="B29:I29"/>
    <mergeCell ref="F9:G9"/>
    <mergeCell ref="H9:I9"/>
    <mergeCell ref="A9:A10"/>
    <mergeCell ref="B9:B10"/>
    <mergeCell ref="C9:C10"/>
    <mergeCell ref="D9:E9"/>
    <mergeCell ref="B13:B14"/>
    <mergeCell ref="C13:C14"/>
    <mergeCell ref="D13:D14"/>
    <mergeCell ref="A13:A14"/>
    <mergeCell ref="C16:C17"/>
    <mergeCell ref="A25:A27"/>
    <mergeCell ref="G16:G17"/>
    <mergeCell ref="G19:G20"/>
    <mergeCell ref="G22:G23"/>
    <mergeCell ref="G25:G26"/>
    <mergeCell ref="B16:B18"/>
    <mergeCell ref="B19:B21"/>
    <mergeCell ref="B22:B24"/>
    <mergeCell ref="B25:B27"/>
    <mergeCell ref="C25:C26"/>
    <mergeCell ref="D25:D26"/>
    <mergeCell ref="F16:F17"/>
    <mergeCell ref="F19:F20"/>
    <mergeCell ref="F22:F23"/>
    <mergeCell ref="F25:F26"/>
    <mergeCell ref="D16:D17"/>
    <mergeCell ref="H13:H14"/>
    <mergeCell ref="I13:I14"/>
    <mergeCell ref="A16:A18"/>
    <mergeCell ref="A19:A21"/>
    <mergeCell ref="A22:A24"/>
    <mergeCell ref="G13:G14"/>
    <mergeCell ref="F13:F14"/>
    <mergeCell ref="C19:C20"/>
    <mergeCell ref="D19:D20"/>
    <mergeCell ref="C22:C23"/>
    <mergeCell ref="D22:D23"/>
  </mergeCells>
  <hyperlinks>
    <hyperlink ref="F9" location="Par1938" display="Par1938"/>
  </hyperlink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2018-04-23T13:17:07Z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