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865" activeTab="2"/>
  </bookViews>
  <sheets>
    <sheet name="Лист1" sheetId="1" r:id="rId1"/>
    <sheet name="Прил 1" sheetId="2" r:id="rId2"/>
    <sheet name="Прил3" sheetId="3" r:id="rId3"/>
    <sheet name="Прил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<sst xmlns="http://schemas.openxmlformats.org/spreadsheetml/2006/main" count="315" uniqueCount="153">
  <si>
    <t>Приложение N 3</t>
  </si>
  <si>
    <t>к предложению о размере цен</t>
  </si>
  <si>
    <t>(тарифов), долгосрочных</t>
  </si>
  <si>
    <t>параметров регулирования</t>
  </si>
  <si>
    <t>N 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</si>
  <si>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</si>
  <si>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</si>
  <si>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</si>
  <si>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 &lt;*&gt;</t>
  </si>
  <si>
    <t>Предложения 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</si>
  <si>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</si>
  <si>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</si>
  <si>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</si>
  <si>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</si>
  <si>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</si>
  <si>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</si>
  <si>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</si>
  <si>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</si>
  <si>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</si>
  <si>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</si>
  <si>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</si>
  <si>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</si>
  <si>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</si>
  <si>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</si>
  <si>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</si>
  <si>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</si>
  <si>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</si>
  <si>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</si>
  <si>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</si>
  <si>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</si>
  <si>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</si>
  <si>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</si>
  <si>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</si>
  <si>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</si>
  <si>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</si>
  <si>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</si>
  <si>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</si>
  <si>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</si>
  <si>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</si>
  <si>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</si>
  <si>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</si>
  <si>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</si>
  <si>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</si>
  <si>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</si>
  <si>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</si>
  <si>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</si>
  <si>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</si>
  <si>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</si>
  <si>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</si>
  <si>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</si>
  <si>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</si>
  <si>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</si>
  <si>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</si>
  <si>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</si>
  <si>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</si>
  <si>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</si>
  <si>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2.1.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</si>
  <si>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</si>
  <si>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</si>
  <si>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</si>
  <si>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</si>
  <si>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</si>
  <si>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</si>
  <si>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</si>
  <si>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</si>
  <si>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</si>
  <si>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</si>
  <si>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</si>
  <si>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</si>
  <si>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</si>
  <si>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</si>
  <si>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</si>
  <si>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</si>
  <si>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</si>
  <si>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</si>
  <si>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</si>
  <si>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</si>
  <si>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</si>
  <si>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</si>
  <si>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</si>
  <si>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</si>
  <si>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</si>
  <si>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9.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</si>
  <si>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</si>
  <si>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</si>
  <si>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</si>
  <si>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</si>
  <si>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</si>
  <si>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</si>
  <si>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&lt;*&gt; Базовый период - год, предшествующий расчетному периоду регулирования.</t>
  </si>
  <si>
    <t>Раздел 2. Основные показатели деятельности гарантирующих поставщиков</t>
  </si>
  <si>
    <t>Приложение N 5</t>
  </si>
  <si>
    <t>Раздел 3. Цены (тарифы) по регулируемым видам  деятельности организации</t>
  </si>
  <si>
    <t>Единица изменения</t>
  </si>
  <si>
    <t>1-е полугодие</t>
  </si>
  <si>
    <t>2-е полугодие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</si>
  <si>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</si>
  <si>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</si>
  <si>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</si>
  <si>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</si>
  <si>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</si>
  <si>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</si>
  <si>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не утверждалась</t>
  </si>
  <si>
    <t>Резерв безнадежной дебиторской задолженности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</si>
  <si>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</si>
  <si>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</si>
  <si>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</si>
  <si>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</si>
  <si>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</si>
  <si>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</si>
  <si>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</si>
  <si>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</si>
  <si>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</si>
  <si>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</si>
  <si>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</si>
  <si>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Приложение N 1</t>
  </si>
  <si>
    <t>Публичное акционерное общество "Калужская сбытовая компания"</t>
  </si>
  <si>
    <t>ПАО "Калужская сбытовая компания"</t>
  </si>
  <si>
    <t>248001 г.Калуга, пер. Суворова, д.8</t>
  </si>
  <si>
    <t>Яшанин А.Н.</t>
  </si>
  <si>
    <t>sekretary@ksk.kaluga.ru</t>
  </si>
  <si>
    <t>тел.:  (4842) 54-96-55, 701-801</t>
  </si>
  <si>
    <t>(4842) 506-146, 701-852</t>
  </si>
  <si>
    <t>№147-ТЗ от 22 января 2015 г. на 2016-2018гг.</t>
  </si>
  <si>
    <t>менее 150 кВт *</t>
  </si>
  <si>
    <t>менее 670 кВт *</t>
  </si>
  <si>
    <t>Необходимые расходы из прибыли **</t>
  </si>
  <si>
    <t>****</t>
  </si>
  <si>
    <t>* Со 2 полугодия 2018 г. в соответствии с "Методическими указаниями по расчету сбытовых надбавок гарантирующих поставщиков с использованием метода сравнения аналогов", утвержденными  приказом ФАС России №1554/17 от 21.11.2017 г.  группа "менее 670 кВт" объединяет две группы "менее150 кВт" и "от 150 кВт до 670 кВт"</t>
  </si>
  <si>
    <t>5.1.</t>
  </si>
  <si>
    <t>5.2.</t>
  </si>
  <si>
    <t>5.3.</t>
  </si>
  <si>
    <t>**** Данные показатели в соответствии с Методическими указаниями по расчету сбытовых надбавок ( Приказ ФАС № 1554/17 от 21.11.2017г.) не утверждаются</t>
  </si>
  <si>
    <t>(полное и сокращенное наименование юридического лица)</t>
  </si>
  <si>
    <t>(расчетный период регулирования)</t>
  </si>
  <si>
    <t>год</t>
  </si>
  <si>
    <t>(вид цены (тарифа) на</t>
  </si>
  <si>
    <t>о размере цен (тарифов), долгосрочных параметров регулирования</t>
  </si>
  <si>
    <t>ПРЕДЛОЖЕНИЕ</t>
  </si>
  <si>
    <t>(ПАО "Калужская сбытовая компания")</t>
  </si>
  <si>
    <t>2020</t>
  </si>
  <si>
    <t xml:space="preserve">Показатели, утвержденные на базовый период </t>
  </si>
  <si>
    <t>№191-ТЗ от 22 января 2019 г. на 2019-2021гг.</t>
  </si>
  <si>
    <t>Уведомление Министерства сторительства и жилищно-коммунального хозяйства Калужской области от 22.06.2018г. № 1625-18 http://ksc.kaluga.ru/?content=doc&amp;id=4821&amp;dirid=742</t>
  </si>
  <si>
    <t>Уведомление Министерства сторительства и жилищно-коммунального хозяйства Калужской области от 22.06.2018г. № 1625-18 http://ksc.kaluga.ru/?content=doc&amp;id=4821&amp;dirid=743</t>
  </si>
  <si>
    <t>июль 55,87</t>
  </si>
  <si>
    <t>август-декабрь: 65,11</t>
  </si>
  <si>
    <t>июль 170,15;  август-декабрь 188,30</t>
  </si>
  <si>
    <t>июль 78,39;  август-декабрь 101,59</t>
  </si>
  <si>
    <t>июль 56,72;  август-декабрь 62,77</t>
  </si>
  <si>
    <t>** На 2019г-2020г. указана величина расчетной предпринимательской прибыли в соответствии с Методическими указаниями по расчету сбытовых надбавок, утвержденными Приказом ФАС № 1554/17 от 21.11.2017г.</t>
  </si>
  <si>
    <t>до 670 кВт *</t>
  </si>
  <si>
    <t>до 670 кВт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</si>
</sst>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"/>
    <numFmt numFmtId="175" formatCode="0.0%"/>
    <numFmt numFmtId="176" formatCode="#,##0.00000"/>
    <numFmt numFmtId="177" formatCode="#,##0.000000"/>
    <numFmt numFmtId="178" formatCode="#,##0.0000"/>
    <numFmt numFmtId="179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thin"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/>
    </border>
    <border>
      <left style="hair"/>
      <right/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/>
      <right/>
      <top/>
      <bottom style="thin"/>
    </border>
    <border>
      <left style="hair"/>
      <right style="thin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/>
      <right/>
      <top style="thin"/>
      <bottom style="hair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7" borderId="10" xfId="0" applyNumberFormat="1" applyFill="1" applyBorder="1" applyAlignment="1">
      <alignment horizontal="center" vertical="center" wrapText="1"/>
    </xf>
    <xf numFmtId="3" fontId="0" fillId="7" borderId="11" xfId="0" applyNumberForma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0" fillId="7" borderId="17" xfId="0" applyFill="1" applyBorder="1" applyAlignment="1">
      <alignment vertical="top" wrapText="1"/>
    </xf>
    <xf numFmtId="0" fontId="0" fillId="6" borderId="17" xfId="0" applyFill="1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4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3" fillId="0" borderId="11" xfId="42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3" fontId="0" fillId="0" borderId="0" xfId="0" applyNumberFormat="1" applyAlignment="1">
      <alignment/>
    </xf>
    <xf numFmtId="3" fontId="37" fillId="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37" fillId="4" borderId="11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7" fillId="0" borderId="17" xfId="0" applyFont="1" applyFill="1" applyBorder="1" applyAlignment="1">
      <alignment vertical="top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9" fontId="0" fillId="0" borderId="38" xfId="0" applyNumberFormat="1" applyBorder="1" applyAlignment="1">
      <alignment horizontal="center" vertical="top" wrapText="1"/>
    </xf>
    <xf numFmtId="3" fontId="49" fillId="0" borderId="11" xfId="0" applyNumberFormat="1" applyFon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top" wrapText="1"/>
    </xf>
    <xf numFmtId="0" fontId="0" fillId="6" borderId="38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right"/>
      <protection/>
    </xf>
    <xf numFmtId="3" fontId="0" fillId="0" borderId="4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2" fontId="0" fillId="0" borderId="42" xfId="0" applyNumberForma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0" fillId="0" borderId="44" xfId="0" applyNumberForma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top" wrapText="1"/>
    </xf>
    <xf numFmtId="0" fontId="0" fillId="0" borderId="3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" fontId="0" fillId="0" borderId="50" xfId="0" applyNumberFormat="1" applyFill="1" applyBorder="1" applyAlignment="1">
      <alignment horizontal="center" vertical="center" wrapText="1"/>
    </xf>
    <xf numFmtId="2" fontId="0" fillId="0" borderId="32" xfId="0" applyNumberForma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0" fontId="3" fillId="0" borderId="51" xfId="53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49" fontId="5" fillId="0" borderId="51" xfId="53" applyNumberFormat="1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0" fillId="0" borderId="3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40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3" fontId="24" fillId="0" borderId="40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center" wrapText="1"/>
    </xf>
    <xf numFmtId="2" fontId="24" fillId="0" borderId="5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top" wrapText="1"/>
    </xf>
    <xf numFmtId="0" fontId="0" fillId="0" borderId="58" xfId="0" applyBorder="1" applyAlignment="1">
      <alignment vertical="top" wrapText="1"/>
    </xf>
    <xf numFmtId="3" fontId="0" fillId="0" borderId="52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2" fontId="0" fillId="0" borderId="53" xfId="0" applyNumberFormat="1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horizontal="center" vertical="center" wrapText="1"/>
    </xf>
    <xf numFmtId="2" fontId="0" fillId="0" borderId="54" xfId="0" applyNumberFormat="1" applyFill="1" applyBorder="1" applyAlignment="1">
      <alignment horizontal="center" vertical="center" wrapText="1"/>
    </xf>
    <xf numFmtId="2" fontId="0" fillId="33" borderId="31" xfId="0" applyNumberFormat="1" applyFill="1" applyBorder="1" applyAlignment="1">
      <alignment horizontal="center" vertical="center" wrapText="1"/>
    </xf>
    <xf numFmtId="2" fontId="0" fillId="33" borderId="32" xfId="0" applyNumberFormat="1" applyFill="1" applyBorder="1" applyAlignment="1">
      <alignment horizontal="center" vertical="center" wrapText="1"/>
    </xf>
    <xf numFmtId="2" fontId="24" fillId="33" borderId="31" xfId="0" applyNumberFormat="1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center" wrapText="1"/>
    </xf>
    <xf numFmtId="2" fontId="0" fillId="33" borderId="26" xfId="0" applyNumberFormat="1" applyFill="1" applyBorder="1" applyAlignment="1">
      <alignment horizontal="center" vertical="center" wrapText="1"/>
    </xf>
    <xf numFmtId="2" fontId="0" fillId="33" borderId="25" xfId="0" applyNumberFormat="1" applyFill="1" applyBorder="1" applyAlignment="1">
      <alignment horizontal="center" vertical="center" wrapText="1"/>
    </xf>
    <xf numFmtId="2" fontId="0" fillId="33" borderId="22" xfId="0" applyNumberFormat="1" applyFill="1" applyBorder="1" applyAlignment="1">
      <alignment horizontal="center" vertical="center" wrapText="1"/>
    </xf>
    <xf numFmtId="2" fontId="24" fillId="33" borderId="21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53" xfId="0" applyNumberFormat="1" applyBorder="1" applyAlignment="1">
      <alignment horizontal="center" vertical="center" wrapText="1"/>
    </xf>
    <xf numFmtId="4" fontId="0" fillId="0" borderId="60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2" fontId="0" fillId="33" borderId="57" xfId="0" applyNumberFormat="1" applyFill="1" applyBorder="1" applyAlignment="1">
      <alignment horizontal="center" vertical="center" wrapText="1"/>
    </xf>
    <xf numFmtId="2" fontId="0" fillId="33" borderId="30" xfId="0" applyNumberForma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69;&#1054;\&#1057;&#1072;&#1087;&#1086;&#1078;&#1085;&#1080;&#1082;&#1086;&#1074;&#1072;\&#1058;&#1072;&#1088;&#1080;&#1092;&#1099;\&#1058;&#1072;&#1088;&#1080;&#1092;&#1099;%202019\&#1056;&#1072;&#1089;&#1095;&#1077;&#1090;&#1099;%20&#1072;&#1087;&#1088;&#1077;&#1083;&#1100;%202018\&#1056;&#1072;&#1089;&#1095;&#1077;&#1090;&#1099;%202019\&#1069;&#1090;&#1072;&#1083;&#1086;&#1085;&#1099;%2019%20&#1054;&#1040;&#1054;%20&#1050;&#1057;&#1050;%2025_04_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bat\&#1069;&#1090;&#1072;&#1083;&#1086;&#1085;&#1099;%2020%20&#1054;&#1040;&#1054;%20&#1050;&#1057;&#1050;%2020_04_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&#1058;&#1072;&#1088;&#1080;&#1092;%202019\&#1058;&#1072;&#1088;&#1080;&#1092;&#1099;%202019\&#1056;&#1072;&#1089;&#1095;&#1077;&#1090;&#1099;%202019\&#1044;&#1077;&#1082;&#1072;&#1073;&#1088;&#1100;\&#1069;&#1090;&#1072;&#1083;&#1086;&#1085;&#1099;%2019%20&#1054;&#1040;&#1054;%20&#1050;&#1057;&#1050;%2021_12_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69;&#1054;\&#1057;&#1072;&#1087;&#1086;&#1078;&#1085;&#1080;&#1082;&#1086;&#1074;&#1072;\&#1041;&#1072;&#1083;&#1072;&#1085;&#1089;%20&#1101;_&#1101;%20&#1050;&#1057;&#1050;\2018\&#1041;&#1072;&#1083;&#1072;&#1085;&#1089;%20&#1050;&#1057;&#1050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bat\&#1053;&#1040;&#1057;&#1045;&#1051;&#1045;&#1053;&#1048;&#1045;%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neDrive\&#1058;&#1072;&#1088;&#1080;&#1092;%202020\&#1056;&#1072;&#1089;&#1095;&#1077;&#1090;&#1099;%20&#1082;%201%20&#1084;&#1072;&#1103;%202019\&#1069;&#1090;&#1072;&#1083;&#1086;&#1085;&#1099;%2020%20&#1054;&#1040;&#1054;%20&#1050;&#1057;&#1050;%2020_04_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Кол ТП 2018"/>
      <sheetName val="Кол ТП 2019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СН Населен"/>
      <sheetName val="Ож выр н 17 В1"/>
      <sheetName val="Ож выр н 17 В2"/>
      <sheetName val="Выпад 2016"/>
      <sheetName val="НР"/>
      <sheetName val="Заяв прибыль"/>
      <sheetName val="Заяв резерв"/>
      <sheetName val="приложение 8"/>
      <sheetName val="СН прочие"/>
      <sheetName val="Ож выр проч 18"/>
      <sheetName val="Ож выр проч 17"/>
      <sheetName val=" НВВ и СН 2017"/>
      <sheetName val="СН СО"/>
      <sheetName val="ОЖ выр СО 17"/>
      <sheetName val="Свод"/>
      <sheetName val="Ограничения"/>
      <sheetName val=" НВВ и СН 2018"/>
      <sheetName val="черновик"/>
    </sheetNames>
    <sheetDataSet>
      <sheetData sheetId="1">
        <row r="13">
          <cell r="H13">
            <v>38300</v>
          </cell>
          <cell r="I13">
            <v>697</v>
          </cell>
          <cell r="J13">
            <v>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Кол ТП 2018"/>
      <sheetName val="Кол ТП 2019"/>
      <sheetName val="Кол ТП 2020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СН Населен"/>
      <sheetName val="Ож выр н 19"/>
      <sheetName val="НР"/>
      <sheetName val="Заяв прибыль"/>
      <sheetName val="Заяв резерв"/>
      <sheetName val="приложение 8"/>
      <sheetName val="СН прочие"/>
      <sheetName val="Ож выр проч 19"/>
      <sheetName val=" НВВ и СН 2017"/>
      <sheetName val="СН СО"/>
      <sheetName val="ОЖ выр СО 18"/>
      <sheetName val="Свод"/>
      <sheetName val=" НВВ и СН 2018"/>
      <sheetName val="черновик"/>
    </sheetNames>
    <sheetDataSet>
      <sheetData sheetId="0">
        <row r="33">
          <cell r="J33">
            <v>375</v>
          </cell>
          <cell r="Q33">
            <v>372</v>
          </cell>
        </row>
        <row r="51">
          <cell r="J51">
            <v>280.94</v>
          </cell>
          <cell r="Q51">
            <v>269.97</v>
          </cell>
        </row>
        <row r="52">
          <cell r="J52">
            <v>198.73999999999998</v>
          </cell>
          <cell r="Q52">
            <v>190.97</v>
          </cell>
        </row>
        <row r="54">
          <cell r="J54">
            <v>64.09</v>
          </cell>
          <cell r="Q54">
            <v>61.570000000000086</v>
          </cell>
        </row>
        <row r="73">
          <cell r="J73">
            <v>700.0630000000001</v>
          </cell>
          <cell r="Q73">
            <v>687.856</v>
          </cell>
        </row>
        <row r="81">
          <cell r="J81">
            <v>627.0290000000001</v>
          </cell>
          <cell r="Q81">
            <v>616.096</v>
          </cell>
        </row>
        <row r="89">
          <cell r="J89">
            <v>454.2376</v>
          </cell>
          <cell r="Q89">
            <v>446.31840000000005</v>
          </cell>
        </row>
      </sheetData>
      <sheetData sheetId="1">
        <row r="12">
          <cell r="C12">
            <v>343182</v>
          </cell>
          <cell r="D12">
            <v>185245</v>
          </cell>
          <cell r="E12">
            <v>4737</v>
          </cell>
          <cell r="F12">
            <v>10470</v>
          </cell>
          <cell r="K12">
            <v>448</v>
          </cell>
        </row>
      </sheetData>
      <sheetData sheetId="2">
        <row r="12">
          <cell r="C12">
            <v>353252</v>
          </cell>
          <cell r="D12">
            <v>185730</v>
          </cell>
          <cell r="E12">
            <v>5321</v>
          </cell>
          <cell r="F12">
            <v>10170</v>
          </cell>
          <cell r="H12">
            <v>39243</v>
          </cell>
          <cell r="I12">
            <v>699</v>
          </cell>
          <cell r="J12">
            <v>103</v>
          </cell>
          <cell r="K12">
            <v>441</v>
          </cell>
        </row>
      </sheetData>
      <sheetData sheetId="3">
        <row r="12">
          <cell r="C12">
            <v>363423</v>
          </cell>
          <cell r="D12">
            <v>184640</v>
          </cell>
          <cell r="E12">
            <v>5266</v>
          </cell>
          <cell r="F12">
            <v>10184</v>
          </cell>
          <cell r="I12">
            <v>712</v>
          </cell>
          <cell r="J12">
            <v>120</v>
          </cell>
          <cell r="K12">
            <v>449</v>
          </cell>
        </row>
      </sheetData>
      <sheetData sheetId="22">
        <row r="14">
          <cell r="B14">
            <v>1333116282.6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Кол ТП 2018"/>
      <sheetName val="Кол ТП 2019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СН Населен"/>
      <sheetName val="Ож выр н 18 В1"/>
      <sheetName val="НР"/>
      <sheetName val="Заяв прибыль"/>
      <sheetName val="Заяв резерв"/>
      <sheetName val="приложение 8"/>
      <sheetName val="СН прочие"/>
      <sheetName val="Ож выр проч 18"/>
      <sheetName val=" НВВ и СН 2017"/>
      <sheetName val="СН СО"/>
      <sheetName val="ОЖ выр СО 18"/>
      <sheetName val="Свод РЭК"/>
      <sheetName val="Свод"/>
      <sheetName val="Черновик 2"/>
      <sheetName val=" НВВ и СН 2018"/>
      <sheetName val="черновик"/>
    </sheetNames>
    <sheetDataSet>
      <sheetData sheetId="0">
        <row r="33">
          <cell r="J33">
            <v>412.2799</v>
          </cell>
          <cell r="Q33">
            <v>408.1343</v>
          </cell>
        </row>
        <row r="51">
          <cell r="J51">
            <v>280.46</v>
          </cell>
          <cell r="Q51">
            <v>269.97</v>
          </cell>
        </row>
        <row r="52">
          <cell r="J52">
            <v>198.4</v>
          </cell>
          <cell r="Q52">
            <v>190.97</v>
          </cell>
        </row>
        <row r="53">
          <cell r="J53">
            <v>42.62</v>
          </cell>
          <cell r="Q53">
            <v>41.02999999999999</v>
          </cell>
        </row>
        <row r="54">
          <cell r="J54">
            <v>63.98</v>
          </cell>
          <cell r="Q54">
            <v>61.56980000000001</v>
          </cell>
        </row>
        <row r="73">
          <cell r="J73">
            <v>677.739</v>
          </cell>
          <cell r="Q73">
            <v>668.326</v>
          </cell>
        </row>
        <row r="81">
          <cell r="J81">
            <v>607.0339999999999</v>
          </cell>
          <cell r="Q81">
            <v>598.6040000000002</v>
          </cell>
        </row>
        <row r="89">
          <cell r="J89">
            <v>439.75299999999993</v>
          </cell>
          <cell r="Q89">
            <v>433.6448999999999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э "/>
    </sheetNames>
    <sheetDataSet>
      <sheetData sheetId="0">
        <row r="18">
          <cell r="T18">
            <v>382304.268</v>
          </cell>
          <cell r="AB18">
            <v>127261.378</v>
          </cell>
          <cell r="AL18">
            <v>255025.907</v>
          </cell>
        </row>
        <row r="20">
          <cell r="T20">
            <v>583087.892</v>
          </cell>
          <cell r="AB20">
            <v>248623.14300000004</v>
          </cell>
          <cell r="AL20">
            <v>290055.196</v>
          </cell>
        </row>
        <row r="24">
          <cell r="T24">
            <v>275618.001</v>
          </cell>
          <cell r="AB24">
            <v>120222.657</v>
          </cell>
          <cell r="AL24">
            <v>144527.13400000002</v>
          </cell>
        </row>
        <row r="37">
          <cell r="T37">
            <v>202527.87</v>
          </cell>
          <cell r="AB37">
            <v>81182.101</v>
          </cell>
          <cell r="AL37">
            <v>94034.81400000001</v>
          </cell>
        </row>
        <row r="40">
          <cell r="T40">
            <v>42783.19</v>
          </cell>
          <cell r="AB40">
            <v>17977.142</v>
          </cell>
          <cell r="AL40">
            <v>22866.166999999998</v>
          </cell>
        </row>
        <row r="48">
          <cell r="T48">
            <v>435960.147</v>
          </cell>
          <cell r="AB48">
            <v>184830.28100000002</v>
          </cell>
          <cell r="AL48">
            <v>283207.72599999997</v>
          </cell>
        </row>
        <row r="56">
          <cell r="T56">
            <v>596975.3539999999</v>
          </cell>
          <cell r="AB56">
            <v>297929.38600000006</v>
          </cell>
          <cell r="AL56">
            <v>330377.368</v>
          </cell>
        </row>
        <row r="64">
          <cell r="T64">
            <v>325959.915</v>
          </cell>
          <cell r="AB64">
            <v>292832.995</v>
          </cell>
          <cell r="AL64">
            <v>387444.269</v>
          </cell>
        </row>
        <row r="72">
          <cell r="T72">
            <v>384850.537</v>
          </cell>
          <cell r="AB72">
            <v>0</v>
          </cell>
          <cell r="AL7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з I КСК_январь 18"/>
      <sheetName val="Раз I КСК_ф 18"/>
      <sheetName val="Раз 1 КСК м 18"/>
      <sheetName val="1 КВАРТАЛ"/>
      <sheetName val="Раз 1 апр 18"/>
      <sheetName val="Раз 1 май 18"/>
      <sheetName val="Раз 1 июнь 18"/>
      <sheetName val="2 КВАРТАЛ"/>
      <sheetName val="Раз I КСК_18 июль"/>
      <sheetName val="НАС авг"/>
      <sheetName val="НАС сен"/>
      <sheetName val="3кв"/>
      <sheetName val="НАС окт"/>
      <sheetName val="Нас нояб"/>
      <sheetName val="НАС дек"/>
      <sheetName val="4 кв"/>
      <sheetName val="ГОД"/>
      <sheetName val="1 и 2 кв"/>
      <sheetName val="ГОД (2)МАКЕТ"/>
    </sheetNames>
    <sheetDataSet>
      <sheetData sheetId="11">
        <row r="25">
          <cell r="C25">
            <v>0.33799999999999997</v>
          </cell>
        </row>
      </sheetData>
      <sheetData sheetId="15">
        <row r="25">
          <cell r="C2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Кол ТП 2018"/>
      <sheetName val="Кол ТП 2019"/>
      <sheetName val="Кол ТП 2020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СН Населен"/>
      <sheetName val="Ож выр н 19"/>
      <sheetName val="НР"/>
      <sheetName val="Заяв прибыль"/>
      <sheetName val="Заяв резерв"/>
      <sheetName val="приложение 8"/>
      <sheetName val="СН прочие"/>
      <sheetName val="Ож выр проч 19"/>
      <sheetName val=" НВВ и СН 2017"/>
      <sheetName val="СН СО"/>
      <sheetName val="ОЖ выр СО 18"/>
      <sheetName val="Свод"/>
      <sheetName val=" НВВ и СН 2018"/>
      <sheetName val="чернови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y@ksk.kaluga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9:DS17"/>
  <sheetViews>
    <sheetView zoomScalePageLayoutView="0" workbookViewId="0" topLeftCell="A1">
      <selection activeCell="BK11" sqref="BK11:CB11"/>
    </sheetView>
  </sheetViews>
  <sheetFormatPr defaultColWidth="1.1484375" defaultRowHeight="15"/>
  <cols>
    <col min="1" max="16384" width="1.1484375" style="80" customWidth="1"/>
  </cols>
  <sheetData>
    <row r="9" spans="1:123" s="82" customFormat="1" ht="18.75">
      <c r="A9" s="110" t="s">
        <v>138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</row>
    <row r="10" spans="1:123" s="82" customFormat="1" ht="18.75">
      <c r="A10" s="110" t="s">
        <v>137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</row>
    <row r="11" spans="61:82" s="82" customFormat="1" ht="18.75">
      <c r="BI11" s="84" t="s">
        <v>136</v>
      </c>
      <c r="BK11" s="111" t="s">
        <v>140</v>
      </c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D11" s="83" t="s">
        <v>135</v>
      </c>
    </row>
    <row r="12" spans="63:80" s="81" customFormat="1" ht="10.5">
      <c r="BK12" s="112" t="s">
        <v>134</v>
      </c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</row>
    <row r="15" spans="19:105" ht="15.75">
      <c r="S15" s="109" t="s">
        <v>116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</row>
    <row r="16" spans="19:105" s="81" customFormat="1" ht="10.5">
      <c r="S16" s="112" t="s">
        <v>133</v>
      </c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</row>
    <row r="17" spans="19:105" ht="15.75">
      <c r="S17" s="109" t="s">
        <v>139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</row>
  </sheetData>
  <sheetProtection/>
  <mergeCells count="7">
    <mergeCell ref="S17:DA17"/>
    <mergeCell ref="A9:DS9"/>
    <mergeCell ref="A10:DS10"/>
    <mergeCell ref="BK11:CB11"/>
    <mergeCell ref="BK12:CB12"/>
    <mergeCell ref="S15:DA15"/>
    <mergeCell ref="S16:DA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37.140625" style="0" customWidth="1"/>
    <col min="2" max="2" width="47.421875" style="0" customWidth="1"/>
  </cols>
  <sheetData>
    <row r="1" spans="1:2" ht="15">
      <c r="A1" s="1"/>
      <c r="B1" s="1" t="s">
        <v>115</v>
      </c>
    </row>
    <row r="2" spans="1:2" ht="15">
      <c r="A2" s="1"/>
      <c r="B2" s="1" t="s">
        <v>1</v>
      </c>
    </row>
    <row r="3" spans="1:2" ht="15">
      <c r="A3" s="1"/>
      <c r="B3" s="1" t="s">
        <v>2</v>
      </c>
    </row>
    <row r="4" spans="1:2" ht="15">
      <c r="A4" s="1"/>
      <c r="B4" s="1" t="s">
        <v>3</v>
      </c>
    </row>
    <row r="5" spans="1:2" ht="15">
      <c r="A5" s="47"/>
      <c r="B5" s="49"/>
    </row>
    <row r="6" spans="1:2" ht="15">
      <c r="A6" s="47"/>
      <c r="B6" s="48"/>
    </row>
    <row r="7" ht="15">
      <c r="A7" t="s">
        <v>104</v>
      </c>
    </row>
    <row r="9" spans="1:2" ht="30" customHeight="1">
      <c r="A9" s="51" t="s">
        <v>105</v>
      </c>
      <c r="B9" s="50" t="s">
        <v>116</v>
      </c>
    </row>
    <row r="10" spans="1:2" ht="20.25" customHeight="1">
      <c r="A10" s="52" t="s">
        <v>106</v>
      </c>
      <c r="B10" s="54" t="s">
        <v>117</v>
      </c>
    </row>
    <row r="11" spans="1:2" ht="20.25" customHeight="1">
      <c r="A11" s="52" t="s">
        <v>107</v>
      </c>
      <c r="B11" s="55" t="s">
        <v>118</v>
      </c>
    </row>
    <row r="12" spans="1:2" ht="20.25" customHeight="1">
      <c r="A12" s="52" t="s">
        <v>108</v>
      </c>
      <c r="B12" s="55" t="s">
        <v>118</v>
      </c>
    </row>
    <row r="13" spans="1:2" ht="20.25" customHeight="1">
      <c r="A13" s="52" t="s">
        <v>109</v>
      </c>
      <c r="B13" s="55">
        <v>4029030252</v>
      </c>
    </row>
    <row r="14" spans="1:2" ht="20.25" customHeight="1">
      <c r="A14" s="52" t="s">
        <v>110</v>
      </c>
      <c r="B14" s="55">
        <v>402801001</v>
      </c>
    </row>
    <row r="15" spans="1:2" ht="20.25" customHeight="1">
      <c r="A15" s="52" t="s">
        <v>111</v>
      </c>
      <c r="B15" s="55" t="s">
        <v>119</v>
      </c>
    </row>
    <row r="16" spans="1:2" ht="20.25" customHeight="1">
      <c r="A16" s="52" t="s">
        <v>112</v>
      </c>
      <c r="B16" s="56" t="s">
        <v>120</v>
      </c>
    </row>
    <row r="17" spans="1:2" ht="20.25" customHeight="1">
      <c r="A17" s="52" t="s">
        <v>113</v>
      </c>
      <c r="B17" s="55" t="s">
        <v>121</v>
      </c>
    </row>
    <row r="18" spans="1:2" ht="20.25" customHeight="1">
      <c r="A18" s="53" t="s">
        <v>114</v>
      </c>
      <c r="B18" s="57" t="s">
        <v>122</v>
      </c>
    </row>
  </sheetData>
  <sheetProtection/>
  <hyperlinks>
    <hyperlink ref="B16" r:id="rId1" display="sekretary@ksk.kaluga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pane ySplit="10" topLeftCell="A110" activePane="bottomLeft" state="frozen"/>
      <selection pane="topLeft" activeCell="A1" sqref="A1"/>
      <selection pane="bottomLeft" activeCell="F98" sqref="F98"/>
    </sheetView>
  </sheetViews>
  <sheetFormatPr defaultColWidth="9.140625" defaultRowHeight="15"/>
  <cols>
    <col min="2" max="2" width="51.140625" style="0" customWidth="1"/>
    <col min="3" max="3" width="12.28125" style="0" customWidth="1"/>
    <col min="4" max="4" width="22.7109375" style="0" customWidth="1"/>
    <col min="5" max="5" width="20.57421875" style="0" customWidth="1"/>
    <col min="6" max="6" width="19.8515625" style="0" customWidth="1"/>
    <col min="9" max="9" width="23.140625" style="0" customWidth="1"/>
    <col min="10" max="10" width="18.7109375" style="0" customWidth="1"/>
  </cols>
  <sheetData>
    <row r="1" ht="15">
      <c r="F1" s="1" t="s">
        <v>0</v>
      </c>
    </row>
    <row r="2" ht="15">
      <c r="F2" s="1" t="s">
        <v>1</v>
      </c>
    </row>
    <row r="3" ht="15">
      <c r="F3" s="1" t="s">
        <v>2</v>
      </c>
    </row>
    <row r="4" ht="15">
      <c r="F4" s="1" t="s">
        <v>3</v>
      </c>
    </row>
    <row r="6" ht="15">
      <c r="A6" s="2"/>
    </row>
    <row r="7" ht="15">
      <c r="C7" s="2" t="s">
        <v>90</v>
      </c>
    </row>
    <row r="8" ht="15">
      <c r="D8" s="2"/>
    </row>
    <row r="9" spans="1:6" ht="15">
      <c r="A9" s="3"/>
      <c r="D9" s="8">
        <v>2018</v>
      </c>
      <c r="E9" s="8">
        <v>2019</v>
      </c>
      <c r="F9" s="8">
        <v>2020</v>
      </c>
    </row>
    <row r="10" spans="1:6" ht="70.5" customHeight="1">
      <c r="A10" s="6" t="s">
        <v>4</v>
      </c>
      <c r="B10" s="26" t="s">
        <v>5</v>
      </c>
      <c r="C10" s="6" t="s">
        <v>6</v>
      </c>
      <c r="D10" s="76" t="s">
        <v>7</v>
      </c>
      <c r="E10" s="157" t="s">
        <v>141</v>
      </c>
      <c r="F10" s="6" t="s">
        <v>9</v>
      </c>
    </row>
    <row r="11" spans="1:6" ht="33" customHeight="1">
      <c r="A11" s="154" t="s">
        <v>10</v>
      </c>
      <c r="B11" s="155" t="s">
        <v>11</v>
      </c>
      <c r="C11" s="154"/>
      <c r="D11" s="85">
        <f>D13+D63+D76</f>
        <v>5406726.100000001</v>
      </c>
      <c r="E11" s="85">
        <f>E13+E63+E76</f>
        <v>5394514.9</v>
      </c>
      <c r="F11" s="156">
        <v>5250000</v>
      </c>
    </row>
    <row r="12" spans="1:6" ht="21.75" customHeight="1">
      <c r="A12" s="100"/>
      <c r="B12" s="27" t="s">
        <v>12</v>
      </c>
      <c r="C12" s="100"/>
      <c r="D12" s="9"/>
      <c r="E12" s="9"/>
      <c r="F12" s="10"/>
    </row>
    <row r="13" spans="1:10" ht="37.5" customHeight="1">
      <c r="A13" s="100" t="s">
        <v>13</v>
      </c>
      <c r="B13" s="27" t="s">
        <v>14</v>
      </c>
      <c r="C13" s="105" t="s">
        <v>15</v>
      </c>
      <c r="D13" s="59">
        <f>D14</f>
        <v>1121766.569</v>
      </c>
      <c r="E13" s="59">
        <f>E14</f>
        <v>1148999.8</v>
      </c>
      <c r="F13" s="61">
        <f>F14</f>
        <v>1149930</v>
      </c>
      <c r="I13" s="60"/>
      <c r="J13" s="60"/>
    </row>
    <row r="14" spans="1:12" ht="21.75" customHeight="1">
      <c r="A14" s="115" t="s">
        <v>16</v>
      </c>
      <c r="B14" s="27" t="s">
        <v>17</v>
      </c>
      <c r="C14" s="100" t="s">
        <v>15</v>
      </c>
      <c r="D14" s="9">
        <f aca="true" t="shared" si="0" ref="D14:F16">D22+D29+D36+D43+D50+D57</f>
        <v>1121766.569</v>
      </c>
      <c r="E14" s="9">
        <f t="shared" si="0"/>
        <v>1148999.8</v>
      </c>
      <c r="F14" s="10">
        <f t="shared" si="0"/>
        <v>1149930</v>
      </c>
      <c r="I14" s="58"/>
      <c r="L14" s="58"/>
    </row>
    <row r="15" spans="1:10" ht="21.75" customHeight="1">
      <c r="A15" s="115"/>
      <c r="B15" s="28" t="s">
        <v>18</v>
      </c>
      <c r="C15" s="100" t="s">
        <v>15</v>
      </c>
      <c r="D15" s="9">
        <f t="shared" si="0"/>
        <v>583087.892</v>
      </c>
      <c r="E15" s="9">
        <f t="shared" si="0"/>
        <v>585460</v>
      </c>
      <c r="F15" s="10">
        <f t="shared" si="0"/>
        <v>586390</v>
      </c>
      <c r="H15" s="58"/>
      <c r="I15" s="60"/>
      <c r="J15" s="60"/>
    </row>
    <row r="16" spans="1:10" ht="21.75" customHeight="1">
      <c r="A16" s="115"/>
      <c r="B16" s="28" t="s">
        <v>19</v>
      </c>
      <c r="C16" s="100" t="s">
        <v>15</v>
      </c>
      <c r="D16" s="9">
        <f>D24+D31+D38+D45+D52+D59</f>
        <v>538678.6769999999</v>
      </c>
      <c r="E16" s="9">
        <f t="shared" si="0"/>
        <v>563539.8</v>
      </c>
      <c r="F16" s="10">
        <f t="shared" si="0"/>
        <v>563540.0000000001</v>
      </c>
      <c r="I16" s="60"/>
      <c r="J16" s="60"/>
    </row>
    <row r="17" spans="1:6" ht="21.75" customHeight="1">
      <c r="A17" s="115" t="s">
        <v>20</v>
      </c>
      <c r="B17" s="27" t="s">
        <v>21</v>
      </c>
      <c r="C17" s="100" t="s">
        <v>15</v>
      </c>
      <c r="D17" s="9">
        <v>0</v>
      </c>
      <c r="E17" s="9">
        <v>0</v>
      </c>
      <c r="F17" s="10"/>
    </row>
    <row r="18" spans="1:6" ht="21.75" customHeight="1">
      <c r="A18" s="115"/>
      <c r="B18" s="28" t="s">
        <v>18</v>
      </c>
      <c r="C18" s="100" t="s">
        <v>15</v>
      </c>
      <c r="D18" s="9">
        <v>0</v>
      </c>
      <c r="E18" s="9">
        <v>0</v>
      </c>
      <c r="F18" s="10"/>
    </row>
    <row r="19" spans="1:6" ht="21.75" customHeight="1">
      <c r="A19" s="115"/>
      <c r="B19" s="28" t="s">
        <v>19</v>
      </c>
      <c r="C19" s="100" t="s">
        <v>15</v>
      </c>
      <c r="D19" s="9">
        <v>0</v>
      </c>
      <c r="E19" s="9">
        <v>0</v>
      </c>
      <c r="F19" s="10"/>
    </row>
    <row r="20" spans="1:6" ht="21.75" customHeight="1">
      <c r="A20" s="115"/>
      <c r="B20" s="27" t="s">
        <v>12</v>
      </c>
      <c r="C20" s="100" t="s">
        <v>15</v>
      </c>
      <c r="D20" s="9"/>
      <c r="E20" s="9"/>
      <c r="F20" s="10"/>
    </row>
    <row r="21" spans="1:6" ht="64.5" customHeight="1">
      <c r="A21" s="100" t="s">
        <v>22</v>
      </c>
      <c r="B21" s="27" t="s">
        <v>23</v>
      </c>
      <c r="C21" s="100" t="s">
        <v>15</v>
      </c>
      <c r="D21" s="9">
        <f>D22</f>
        <v>540367.792</v>
      </c>
      <c r="E21" s="9">
        <f>E22</f>
        <v>550430</v>
      </c>
      <c r="F21" s="10">
        <f>F22</f>
        <v>550910</v>
      </c>
    </row>
    <row r="22" spans="1:6" ht="21.75" customHeight="1">
      <c r="A22" s="115" t="s">
        <v>24</v>
      </c>
      <c r="B22" s="29" t="s">
        <v>17</v>
      </c>
      <c r="C22" s="77" t="s">
        <v>15</v>
      </c>
      <c r="D22" s="15">
        <f>D23+D24</f>
        <v>540367.792</v>
      </c>
      <c r="E22" s="15">
        <f>E23+E24</f>
        <v>550430</v>
      </c>
      <c r="F22" s="16">
        <f>F23+F24</f>
        <v>550910</v>
      </c>
    </row>
    <row r="23" spans="1:6" ht="21.75" customHeight="1">
      <c r="A23" s="115"/>
      <c r="B23" s="28" t="s">
        <v>18</v>
      </c>
      <c r="C23" s="100" t="s">
        <v>15</v>
      </c>
      <c r="D23" s="9">
        <f>'[4]Баланс ээ '!$T$24</f>
        <v>275618.001</v>
      </c>
      <c r="E23" s="9">
        <f>'[3]Баланс'!$J$51*1000</f>
        <v>280460</v>
      </c>
      <c r="F23" s="10">
        <f>'[2]Баланс'!$J$51*1000</f>
        <v>280940</v>
      </c>
    </row>
    <row r="24" spans="1:6" ht="21.75" customHeight="1">
      <c r="A24" s="115"/>
      <c r="B24" s="28" t="s">
        <v>19</v>
      </c>
      <c r="C24" s="100" t="s">
        <v>15</v>
      </c>
      <c r="D24" s="9">
        <f>'[4]Баланс ээ '!$AB$24+'[4]Баланс ээ '!$AL$24</f>
        <v>264749.791</v>
      </c>
      <c r="E24" s="9">
        <f>'[3]Баланс'!$Q$51*1000</f>
        <v>269970</v>
      </c>
      <c r="F24" s="10">
        <f>'[2]Баланс'!$Q$51*1000</f>
        <v>269970</v>
      </c>
    </row>
    <row r="25" spans="1:6" ht="21.75" customHeight="1">
      <c r="A25" s="115" t="s">
        <v>25</v>
      </c>
      <c r="B25" s="27" t="s">
        <v>21</v>
      </c>
      <c r="C25" s="100" t="s">
        <v>15</v>
      </c>
      <c r="D25" s="9">
        <v>0</v>
      </c>
      <c r="E25" s="9">
        <v>0</v>
      </c>
      <c r="F25" s="10"/>
    </row>
    <row r="26" spans="1:6" ht="21.75" customHeight="1">
      <c r="A26" s="115"/>
      <c r="B26" s="28" t="s">
        <v>18</v>
      </c>
      <c r="C26" s="100" t="s">
        <v>15</v>
      </c>
      <c r="D26" s="9"/>
      <c r="E26" s="9"/>
      <c r="F26" s="10"/>
    </row>
    <row r="27" spans="1:6" ht="21.75" customHeight="1">
      <c r="A27" s="115"/>
      <c r="B27" s="28" t="s">
        <v>19</v>
      </c>
      <c r="C27" s="100" t="s">
        <v>15</v>
      </c>
      <c r="D27" s="9"/>
      <c r="E27" s="9"/>
      <c r="F27" s="10"/>
    </row>
    <row r="28" spans="1:6" ht="51.75" customHeight="1">
      <c r="A28" s="100" t="s">
        <v>26</v>
      </c>
      <c r="B28" s="27" t="s">
        <v>27</v>
      </c>
      <c r="C28" s="100" t="s">
        <v>15</v>
      </c>
      <c r="D28" s="9">
        <v>37095.268164974084</v>
      </c>
      <c r="E28" s="9">
        <v>37095.268164974084</v>
      </c>
      <c r="F28" s="10">
        <v>38741.45725273836</v>
      </c>
    </row>
    <row r="29" spans="1:6" ht="21.75" customHeight="1">
      <c r="A29" s="115" t="s">
        <v>28</v>
      </c>
      <c r="B29" s="29" t="s">
        <v>17</v>
      </c>
      <c r="C29" s="77" t="s">
        <v>15</v>
      </c>
      <c r="D29" s="15">
        <f>D30+D31</f>
        <v>83626.499</v>
      </c>
      <c r="E29" s="15">
        <f>E30+E31</f>
        <v>83649.99999999999</v>
      </c>
      <c r="F29" s="16">
        <f>F30+F31</f>
        <v>83649.99999999999</v>
      </c>
    </row>
    <row r="30" spans="1:6" ht="21.75" customHeight="1">
      <c r="A30" s="115"/>
      <c r="B30" s="28" t="s">
        <v>18</v>
      </c>
      <c r="C30" s="100" t="s">
        <v>15</v>
      </c>
      <c r="D30" s="9">
        <f>'[4]Баланс ээ '!$T$40</f>
        <v>42783.19</v>
      </c>
      <c r="E30" s="9">
        <f>'[3]Баланс'!$J$53*1000</f>
        <v>42620</v>
      </c>
      <c r="F30" s="10">
        <f>'[3]Баланс'!$J$53*1000</f>
        <v>42620</v>
      </c>
    </row>
    <row r="31" spans="1:6" ht="21.75" customHeight="1">
      <c r="A31" s="115"/>
      <c r="B31" s="28" t="s">
        <v>19</v>
      </c>
      <c r="C31" s="100" t="s">
        <v>15</v>
      </c>
      <c r="D31" s="9">
        <f>'[4]Баланс ээ '!$AB$40+'[4]Баланс ээ '!$AL$40</f>
        <v>40843.308999999994</v>
      </c>
      <c r="E31" s="9">
        <f>'[3]Баланс'!$Q$53*1000</f>
        <v>41029.999999999985</v>
      </c>
      <c r="F31" s="10">
        <f>'[3]Баланс'!$Q$53*1000</f>
        <v>41029.999999999985</v>
      </c>
    </row>
    <row r="32" spans="1:6" ht="21.75" customHeight="1">
      <c r="A32" s="115" t="s">
        <v>29</v>
      </c>
      <c r="B32" s="27" t="s">
        <v>21</v>
      </c>
      <c r="C32" s="100" t="s">
        <v>15</v>
      </c>
      <c r="D32" s="9">
        <v>0</v>
      </c>
      <c r="E32" s="9">
        <v>0</v>
      </c>
      <c r="F32" s="10"/>
    </row>
    <row r="33" spans="1:6" ht="21.75" customHeight="1">
      <c r="A33" s="115"/>
      <c r="B33" s="28" t="s">
        <v>18</v>
      </c>
      <c r="C33" s="100" t="s">
        <v>15</v>
      </c>
      <c r="D33" s="9"/>
      <c r="E33" s="9"/>
      <c r="F33" s="10"/>
    </row>
    <row r="34" spans="1:6" ht="21.75" customHeight="1">
      <c r="A34" s="115"/>
      <c r="B34" s="28" t="s">
        <v>19</v>
      </c>
      <c r="C34" s="100" t="s">
        <v>15</v>
      </c>
      <c r="D34" s="9"/>
      <c r="E34" s="9"/>
      <c r="F34" s="10"/>
    </row>
    <row r="35" spans="1:6" ht="62.25" customHeight="1">
      <c r="A35" s="100" t="s">
        <v>30</v>
      </c>
      <c r="B35" s="27" t="s">
        <v>31</v>
      </c>
      <c r="C35" s="100" t="s">
        <v>15</v>
      </c>
      <c r="D35" s="9">
        <v>0</v>
      </c>
      <c r="E35" s="9">
        <f>E36</f>
        <v>0</v>
      </c>
      <c r="F35" s="10">
        <f>F36</f>
        <v>0</v>
      </c>
    </row>
    <row r="36" spans="1:6" ht="21.75" customHeight="1">
      <c r="A36" s="115" t="s">
        <v>32</v>
      </c>
      <c r="B36" s="29" t="s">
        <v>17</v>
      </c>
      <c r="C36" s="77" t="s">
        <v>15</v>
      </c>
      <c r="D36" s="15">
        <f>D37+D38</f>
        <v>0</v>
      </c>
      <c r="E36" s="15">
        <f>E37+E38</f>
        <v>0</v>
      </c>
      <c r="F36" s="16">
        <f>F37+F38</f>
        <v>0</v>
      </c>
    </row>
    <row r="37" spans="1:6" ht="21.75" customHeight="1">
      <c r="A37" s="115"/>
      <c r="B37" s="28" t="s">
        <v>18</v>
      </c>
      <c r="C37" s="100" t="s">
        <v>15</v>
      </c>
      <c r="D37" s="9">
        <v>0</v>
      </c>
      <c r="E37" s="9">
        <v>0</v>
      </c>
      <c r="F37" s="10">
        <v>0</v>
      </c>
    </row>
    <row r="38" spans="1:6" ht="21.75" customHeight="1">
      <c r="A38" s="115"/>
      <c r="B38" s="28" t="s">
        <v>19</v>
      </c>
      <c r="C38" s="100" t="s">
        <v>15</v>
      </c>
      <c r="D38" s="9"/>
      <c r="E38" s="9"/>
      <c r="F38" s="10"/>
    </row>
    <row r="39" spans="1:6" ht="21.75" customHeight="1">
      <c r="A39" s="115" t="s">
        <v>33</v>
      </c>
      <c r="B39" s="27" t="s">
        <v>21</v>
      </c>
      <c r="C39" s="100" t="s">
        <v>15</v>
      </c>
      <c r="D39" s="9">
        <v>0</v>
      </c>
      <c r="E39" s="9">
        <v>0</v>
      </c>
      <c r="F39" s="10">
        <v>0</v>
      </c>
    </row>
    <row r="40" spans="1:6" ht="21.75" customHeight="1">
      <c r="A40" s="115"/>
      <c r="B40" s="28" t="s">
        <v>18</v>
      </c>
      <c r="C40" s="100" t="s">
        <v>15</v>
      </c>
      <c r="D40" s="9"/>
      <c r="E40" s="9"/>
      <c r="F40" s="10"/>
    </row>
    <row r="41" spans="1:6" ht="21.75" customHeight="1">
      <c r="A41" s="115"/>
      <c r="B41" s="28" t="s">
        <v>19</v>
      </c>
      <c r="C41" s="100" t="s">
        <v>15</v>
      </c>
      <c r="D41" s="9"/>
      <c r="E41" s="9"/>
      <c r="F41" s="10"/>
    </row>
    <row r="42" spans="1:6" ht="66" customHeight="1">
      <c r="A42" s="100" t="s">
        <v>34</v>
      </c>
      <c r="B42" s="27" t="s">
        <v>35</v>
      </c>
      <c r="C42" s="100" t="s">
        <v>15</v>
      </c>
      <c r="D42" s="9">
        <v>0</v>
      </c>
      <c r="E42" s="9">
        <f>E43</f>
        <v>0</v>
      </c>
      <c r="F42" s="10">
        <f>F43</f>
        <v>0</v>
      </c>
    </row>
    <row r="43" spans="1:6" ht="21.75" customHeight="1">
      <c r="A43" s="115" t="s">
        <v>36</v>
      </c>
      <c r="B43" s="29" t="s">
        <v>17</v>
      </c>
      <c r="C43" s="77" t="s">
        <v>15</v>
      </c>
      <c r="D43" s="15">
        <f>D44+D45</f>
        <v>0.33799999999999997</v>
      </c>
      <c r="E43" s="15">
        <f>E44+E45</f>
        <v>0</v>
      </c>
      <c r="F43" s="16">
        <f>F44+F45</f>
        <v>0</v>
      </c>
    </row>
    <row r="44" spans="1:6" ht="21.75" customHeight="1">
      <c r="A44" s="115"/>
      <c r="B44" s="28" t="s">
        <v>18</v>
      </c>
      <c r="C44" s="100" t="s">
        <v>15</v>
      </c>
      <c r="D44" s="9">
        <v>0</v>
      </c>
      <c r="E44" s="9">
        <v>0</v>
      </c>
      <c r="F44" s="10"/>
    </row>
    <row r="45" spans="1:6" ht="21.75" customHeight="1">
      <c r="A45" s="115"/>
      <c r="B45" s="28" t="s">
        <v>19</v>
      </c>
      <c r="C45" s="100" t="s">
        <v>15</v>
      </c>
      <c r="D45" s="9">
        <f>'[5]3кв'!$C$25+'[5]4 кв'!$C$25</f>
        <v>0.33799999999999997</v>
      </c>
      <c r="E45" s="9"/>
      <c r="F45" s="10"/>
    </row>
    <row r="46" spans="1:6" ht="21.75" customHeight="1">
      <c r="A46" s="115" t="s">
        <v>37</v>
      </c>
      <c r="B46" s="27" t="s">
        <v>21</v>
      </c>
      <c r="C46" s="100" t="s">
        <v>15</v>
      </c>
      <c r="D46" s="9">
        <v>0</v>
      </c>
      <c r="E46" s="9">
        <v>0</v>
      </c>
      <c r="F46" s="10"/>
    </row>
    <row r="47" spans="1:6" ht="21.75" customHeight="1">
      <c r="A47" s="115"/>
      <c r="B47" s="28" t="s">
        <v>18</v>
      </c>
      <c r="C47" s="100" t="s">
        <v>15</v>
      </c>
      <c r="D47" s="9"/>
      <c r="E47" s="9"/>
      <c r="F47" s="10"/>
    </row>
    <row r="48" spans="1:6" ht="21.75" customHeight="1">
      <c r="A48" s="115"/>
      <c r="B48" s="28" t="s">
        <v>19</v>
      </c>
      <c r="C48" s="100" t="s">
        <v>15</v>
      </c>
      <c r="D48" s="9"/>
      <c r="E48" s="9"/>
      <c r="F48" s="10"/>
    </row>
    <row r="49" spans="1:6" ht="34.5" customHeight="1">
      <c r="A49" s="100" t="s">
        <v>38</v>
      </c>
      <c r="B49" s="27" t="s">
        <v>39</v>
      </c>
      <c r="C49" s="100" t="s">
        <v>15</v>
      </c>
      <c r="D49" s="9">
        <f>D50</f>
        <v>377744.78500000003</v>
      </c>
      <c r="E49" s="9">
        <f>E50</f>
        <v>389370</v>
      </c>
      <c r="F49" s="10">
        <f>F50</f>
        <v>389710</v>
      </c>
    </row>
    <row r="50" spans="1:6" ht="21.75" customHeight="1">
      <c r="A50" s="115" t="s">
        <v>40</v>
      </c>
      <c r="B50" s="29" t="s">
        <v>17</v>
      </c>
      <c r="C50" s="77" t="s">
        <v>15</v>
      </c>
      <c r="D50" s="15">
        <f>D51+D52</f>
        <v>377744.78500000003</v>
      </c>
      <c r="E50" s="15">
        <f>E51+E52</f>
        <v>389370</v>
      </c>
      <c r="F50" s="16">
        <f>F51+F52</f>
        <v>389710</v>
      </c>
    </row>
    <row r="51" spans="1:6" ht="21.75" customHeight="1">
      <c r="A51" s="115"/>
      <c r="B51" s="28" t="s">
        <v>18</v>
      </c>
      <c r="C51" s="100" t="s">
        <v>15</v>
      </c>
      <c r="D51" s="9">
        <f>'[4]Баланс ээ '!$T$37</f>
        <v>202527.87</v>
      </c>
      <c r="E51" s="9">
        <f>'[3]Баланс'!$J$52*1000</f>
        <v>198400</v>
      </c>
      <c r="F51" s="10">
        <f>'[2]Баланс'!$J$52*1000</f>
        <v>198739.99999999997</v>
      </c>
    </row>
    <row r="52" spans="1:6" ht="21.75" customHeight="1">
      <c r="A52" s="115"/>
      <c r="B52" s="28" t="s">
        <v>19</v>
      </c>
      <c r="C52" s="100" t="s">
        <v>15</v>
      </c>
      <c r="D52" s="9">
        <f>'[4]Баланс ээ '!$AB$37+'[4]Баланс ээ '!$AL$37</f>
        <v>175216.915</v>
      </c>
      <c r="E52" s="9">
        <f>'[3]Баланс'!$Q$52*1000</f>
        <v>190970</v>
      </c>
      <c r="F52" s="10">
        <f>'[2]Баланс'!$Q$52*1000</f>
        <v>190970</v>
      </c>
    </row>
    <row r="53" spans="1:6" ht="21.75" customHeight="1">
      <c r="A53" s="115" t="s">
        <v>41</v>
      </c>
      <c r="B53" s="27" t="s">
        <v>21</v>
      </c>
      <c r="C53" s="100" t="s">
        <v>15</v>
      </c>
      <c r="D53" s="9"/>
      <c r="E53" s="9"/>
      <c r="F53" s="10"/>
    </row>
    <row r="54" spans="1:6" ht="21.75" customHeight="1">
      <c r="A54" s="115"/>
      <c r="B54" s="28" t="s">
        <v>18</v>
      </c>
      <c r="C54" s="100" t="s">
        <v>15</v>
      </c>
      <c r="D54" s="9"/>
      <c r="E54" s="9"/>
      <c r="F54" s="10"/>
    </row>
    <row r="55" spans="1:6" ht="21.75" customHeight="1">
      <c r="A55" s="115"/>
      <c r="B55" s="28" t="s">
        <v>19</v>
      </c>
      <c r="C55" s="100" t="s">
        <v>15</v>
      </c>
      <c r="D55" s="9"/>
      <c r="E55" s="9"/>
      <c r="F55" s="10"/>
    </row>
    <row r="56" spans="1:6" ht="23.25" customHeight="1">
      <c r="A56" s="100" t="s">
        <v>42</v>
      </c>
      <c r="B56" s="27" t="s">
        <v>43</v>
      </c>
      <c r="C56" s="100" t="s">
        <v>15</v>
      </c>
      <c r="D56" s="9">
        <f>D57</f>
        <v>120027.15499999997</v>
      </c>
      <c r="E56" s="9">
        <f>E57</f>
        <v>125549.80000000002</v>
      </c>
      <c r="F56" s="10">
        <f>F57</f>
        <v>125660.00000000009</v>
      </c>
    </row>
    <row r="57" spans="1:6" ht="21.75" customHeight="1">
      <c r="A57" s="100" t="s">
        <v>44</v>
      </c>
      <c r="B57" s="29" t="s">
        <v>17</v>
      </c>
      <c r="C57" s="77" t="s">
        <v>15</v>
      </c>
      <c r="D57" s="15">
        <f>D58+D59</f>
        <v>120027.15499999997</v>
      </c>
      <c r="E57" s="15">
        <f>E58+E59</f>
        <v>125549.80000000002</v>
      </c>
      <c r="F57" s="16">
        <f>F58+F59</f>
        <v>125660.00000000009</v>
      </c>
    </row>
    <row r="58" spans="1:6" ht="21.75" customHeight="1">
      <c r="A58" s="100"/>
      <c r="B58" s="28" t="s">
        <v>18</v>
      </c>
      <c r="C58" s="100" t="s">
        <v>15</v>
      </c>
      <c r="D58" s="9">
        <f>'[4]Баланс ээ '!$T$20-D51-D30-D23</f>
        <v>62158.831000000006</v>
      </c>
      <c r="E58" s="9">
        <f>'[3]Баланс'!$J$54*1000</f>
        <v>63980</v>
      </c>
      <c r="F58" s="10">
        <f>'[2]Баланс'!$J$54*1000</f>
        <v>64090</v>
      </c>
    </row>
    <row r="59" spans="1:6" ht="21.75" customHeight="1">
      <c r="A59" s="100"/>
      <c r="B59" s="28" t="s">
        <v>19</v>
      </c>
      <c r="C59" s="100" t="s">
        <v>15</v>
      </c>
      <c r="D59" s="9">
        <f>'[4]Баланс ээ '!$AB$20+'[4]Баланс ээ '!$AL$20-D52-D31-D24</f>
        <v>57868.323999999964</v>
      </c>
      <c r="E59" s="9">
        <f>'[3]Баланс'!$Q$54*1000</f>
        <v>61569.80000000001</v>
      </c>
      <c r="F59" s="10">
        <f>'[2]Баланс'!$Q$54*1000</f>
        <v>61570.00000000009</v>
      </c>
    </row>
    <row r="60" spans="1:6" ht="21.75" customHeight="1">
      <c r="A60" s="100" t="s">
        <v>45</v>
      </c>
      <c r="B60" s="27" t="s">
        <v>21</v>
      </c>
      <c r="C60" s="100" t="s">
        <v>15</v>
      </c>
      <c r="D60" s="9"/>
      <c r="E60" s="9"/>
      <c r="F60" s="10"/>
    </row>
    <row r="61" spans="1:6" ht="21.75" customHeight="1">
      <c r="A61" s="100"/>
      <c r="B61" s="28" t="s">
        <v>18</v>
      </c>
      <c r="C61" s="100" t="s">
        <v>15</v>
      </c>
      <c r="D61" s="9"/>
      <c r="E61" s="9"/>
      <c r="F61" s="10"/>
    </row>
    <row r="62" spans="1:6" ht="21.75" customHeight="1">
      <c r="A62" s="100"/>
      <c r="B62" s="28" t="s">
        <v>19</v>
      </c>
      <c r="C62" s="100" t="s">
        <v>15</v>
      </c>
      <c r="D62" s="9"/>
      <c r="E62" s="9"/>
      <c r="F62" s="10"/>
    </row>
    <row r="63" spans="1:10" ht="50.25" customHeight="1">
      <c r="A63" s="113" t="s">
        <v>46</v>
      </c>
      <c r="B63" s="27" t="s">
        <v>47</v>
      </c>
      <c r="C63" s="100" t="s">
        <v>15</v>
      </c>
      <c r="D63" s="19">
        <f>D64+D67+D70+D73</f>
        <v>3520367.978</v>
      </c>
      <c r="E63" s="19">
        <f>E64+E67+E70+E73</f>
        <v>3425100.9</v>
      </c>
      <c r="F63" s="20">
        <f>F64+F67+F70+F73</f>
        <v>3531600</v>
      </c>
      <c r="I63" s="58"/>
      <c r="J63" s="60"/>
    </row>
    <row r="64" spans="1:10" ht="21.75" customHeight="1">
      <c r="A64" s="120"/>
      <c r="B64" s="30" t="s">
        <v>124</v>
      </c>
      <c r="C64" s="78" t="s">
        <v>15</v>
      </c>
      <c r="D64" s="17">
        <f>SUM(D65:D66)</f>
        <v>0</v>
      </c>
      <c r="E64" s="17">
        <f>SUM(E65:E66)</f>
        <v>0</v>
      </c>
      <c r="F64" s="18">
        <v>0</v>
      </c>
      <c r="J64" s="60"/>
    </row>
    <row r="65" spans="1:10" ht="21.75" customHeight="1">
      <c r="A65" s="120"/>
      <c r="B65" s="63" t="s">
        <v>18</v>
      </c>
      <c r="C65" s="79" t="s">
        <v>15</v>
      </c>
      <c r="D65" s="21"/>
      <c r="E65" s="21"/>
      <c r="F65" s="64">
        <v>0</v>
      </c>
      <c r="G65" s="65"/>
      <c r="H65" s="65"/>
      <c r="I65" s="65"/>
      <c r="J65" s="60"/>
    </row>
    <row r="66" spans="1:10" ht="21.75" customHeight="1">
      <c r="A66" s="120"/>
      <c r="B66" s="63" t="s">
        <v>19</v>
      </c>
      <c r="C66" s="79" t="s">
        <v>15</v>
      </c>
      <c r="D66" s="21"/>
      <c r="E66" s="21"/>
      <c r="F66" s="64">
        <v>0</v>
      </c>
      <c r="G66" s="65"/>
      <c r="H66" s="65"/>
      <c r="I66" s="65"/>
      <c r="J66" s="60"/>
    </row>
    <row r="67" spans="1:10" ht="21.75" customHeight="1">
      <c r="A67" s="120"/>
      <c r="B67" s="30" t="s">
        <v>151</v>
      </c>
      <c r="C67" s="78" t="s">
        <v>15</v>
      </c>
      <c r="D67" s="17">
        <f>SUM(D68:D69)</f>
        <v>1391087.716</v>
      </c>
      <c r="E67" s="17">
        <f>SUM(E68:E69)</f>
        <v>1346065</v>
      </c>
      <c r="F67" s="18">
        <f>SUM(F68:F69)</f>
        <v>1387919</v>
      </c>
      <c r="J67" s="60"/>
    </row>
    <row r="68" spans="1:10" ht="21.75" customHeight="1">
      <c r="A68" s="120"/>
      <c r="B68" s="28" t="s">
        <v>18</v>
      </c>
      <c r="C68" s="100" t="s">
        <v>15</v>
      </c>
      <c r="D68" s="9">
        <f>'[4]Баланс ээ '!$T$72+'[4]Баланс ээ '!$T$64</f>
        <v>710810.452</v>
      </c>
      <c r="E68" s="9">
        <f>'[3]Баланс'!$J$73*1000</f>
        <v>677739</v>
      </c>
      <c r="F68" s="10">
        <f>'[2]Баланс'!$J$73*1000</f>
        <v>700063.0000000001</v>
      </c>
      <c r="J68" s="60"/>
    </row>
    <row r="69" spans="1:10" ht="21.75" customHeight="1">
      <c r="A69" s="120"/>
      <c r="B69" s="28" t="s">
        <v>19</v>
      </c>
      <c r="C69" s="100" t="s">
        <v>15</v>
      </c>
      <c r="D69" s="9">
        <f>'[4]Баланс ээ '!$AB$64+'[4]Баланс ээ '!$AB$72+'[4]Баланс ээ '!$AL$64+'[4]Баланс ээ '!$AL$72</f>
        <v>680277.264</v>
      </c>
      <c r="E69" s="9">
        <f>'[3]Баланс'!$Q$73*1000</f>
        <v>668326</v>
      </c>
      <c r="F69" s="10">
        <f>'[2]Баланс'!$Q$73*1000</f>
        <v>687856</v>
      </c>
      <c r="J69" s="60"/>
    </row>
    <row r="70" spans="1:10" ht="21.75" customHeight="1">
      <c r="A70" s="120"/>
      <c r="B70" s="30" t="s">
        <v>49</v>
      </c>
      <c r="C70" s="78" t="s">
        <v>15</v>
      </c>
      <c r="D70" s="17">
        <f>SUM(D71:D72)</f>
        <v>1225282.108</v>
      </c>
      <c r="E70" s="17">
        <f>SUM(E71:E72)</f>
        <v>1205638</v>
      </c>
      <c r="F70" s="18">
        <f>SUM(F71:F72)</f>
        <v>1243125</v>
      </c>
      <c r="J70" s="60"/>
    </row>
    <row r="71" spans="1:10" ht="21.75" customHeight="1">
      <c r="A71" s="120"/>
      <c r="B71" s="28" t="s">
        <v>18</v>
      </c>
      <c r="C71" s="100" t="s">
        <v>15</v>
      </c>
      <c r="D71" s="9">
        <f>'[4]Баланс ээ '!$T$56</f>
        <v>596975.3539999999</v>
      </c>
      <c r="E71" s="9">
        <f>'[3]Баланс'!$J$81*1000</f>
        <v>607033.9999999999</v>
      </c>
      <c r="F71" s="10">
        <f>'[2]Баланс'!$J$81*1000</f>
        <v>627029.0000000001</v>
      </c>
      <c r="J71" s="60"/>
    </row>
    <row r="72" spans="1:10" ht="21.75" customHeight="1">
      <c r="A72" s="120"/>
      <c r="B72" s="28" t="s">
        <v>19</v>
      </c>
      <c r="C72" s="100" t="s">
        <v>15</v>
      </c>
      <c r="D72" s="9">
        <f>'[4]Баланс ээ '!$AB$56+'[4]Баланс ээ '!$AL$56</f>
        <v>628306.7540000001</v>
      </c>
      <c r="E72" s="9">
        <f>'[3]Баланс'!$Q$81*1000</f>
        <v>598604.0000000001</v>
      </c>
      <c r="F72" s="10">
        <f>'[2]Баланс'!$Q$81*1000</f>
        <v>616096</v>
      </c>
      <c r="J72" s="60"/>
    </row>
    <row r="73" spans="1:10" ht="21.75" customHeight="1">
      <c r="A73" s="120"/>
      <c r="B73" s="30" t="s">
        <v>50</v>
      </c>
      <c r="C73" s="78" t="s">
        <v>15</v>
      </c>
      <c r="D73" s="17">
        <f>SUM(D74:D75)</f>
        <v>903998.154</v>
      </c>
      <c r="E73" s="17">
        <f>SUM(E74:E75)</f>
        <v>873397.8999999999</v>
      </c>
      <c r="F73" s="18">
        <f>SUM(F74:F75)</f>
        <v>900556</v>
      </c>
      <c r="J73" s="60"/>
    </row>
    <row r="74" spans="1:10" ht="21.75" customHeight="1">
      <c r="A74" s="120"/>
      <c r="B74" s="28" t="s">
        <v>18</v>
      </c>
      <c r="C74" s="100" t="s">
        <v>15</v>
      </c>
      <c r="D74" s="9">
        <f>'[4]Баланс ээ '!$T$48</f>
        <v>435960.147</v>
      </c>
      <c r="E74" s="9">
        <f>'[3]Баланс'!$J$89*1000</f>
        <v>439752.99999999994</v>
      </c>
      <c r="F74" s="10">
        <f>'[2]Баланс'!$J$89*1000</f>
        <v>454237.6</v>
      </c>
      <c r="J74" s="60"/>
    </row>
    <row r="75" spans="1:10" ht="21.75" customHeight="1">
      <c r="A75" s="114"/>
      <c r="B75" s="28" t="s">
        <v>19</v>
      </c>
      <c r="C75" s="100" t="s">
        <v>15</v>
      </c>
      <c r="D75" s="9">
        <f>'[4]Баланс ээ '!$AB$48+'[4]Баланс ээ '!$AL$48</f>
        <v>468038.007</v>
      </c>
      <c r="E75" s="9">
        <f>'[3]Баланс'!$Q$89*1000</f>
        <v>433644.8999999999</v>
      </c>
      <c r="F75" s="10">
        <f>'[2]Баланс'!$Q$89*1000</f>
        <v>446318.4000000001</v>
      </c>
      <c r="J75" s="60"/>
    </row>
    <row r="76" spans="1:10" ht="47.25" customHeight="1">
      <c r="A76" s="115" t="s">
        <v>51</v>
      </c>
      <c r="B76" s="27" t="s">
        <v>52</v>
      </c>
      <c r="C76" s="100" t="s">
        <v>15</v>
      </c>
      <c r="D76" s="19">
        <f>SUM(D77:D78)</f>
        <v>764591.5530000001</v>
      </c>
      <c r="E76" s="19">
        <f>SUM(E77:E78)</f>
        <v>820414.2</v>
      </c>
      <c r="F76" s="20">
        <f>SUM(F77:F78)</f>
        <v>747000</v>
      </c>
      <c r="J76" s="60"/>
    </row>
    <row r="77" spans="1:6" ht="21.75" customHeight="1">
      <c r="A77" s="115"/>
      <c r="B77" s="28" t="s">
        <v>53</v>
      </c>
      <c r="C77" s="100" t="s">
        <v>15</v>
      </c>
      <c r="D77" s="9">
        <f>'[4]Баланс ээ '!$T$18</f>
        <v>382304.268</v>
      </c>
      <c r="E77" s="9">
        <f>'[3]Баланс'!$J$33*1000</f>
        <v>412279.9</v>
      </c>
      <c r="F77" s="10">
        <f>'[2]Баланс'!$J$33*1000</f>
        <v>375000</v>
      </c>
    </row>
    <row r="78" spans="1:6" ht="21.75" customHeight="1">
      <c r="A78" s="115"/>
      <c r="B78" s="28" t="s">
        <v>54</v>
      </c>
      <c r="C78" s="100" t="s">
        <v>15</v>
      </c>
      <c r="D78" s="9">
        <f>'[4]Баланс ээ '!$AB$18+'[4]Баланс ээ '!$AL$18</f>
        <v>382287.28500000003</v>
      </c>
      <c r="E78" s="9">
        <f>'[3]Баланс'!$Q$33*1000</f>
        <v>408134.3</v>
      </c>
      <c r="F78" s="10">
        <f>'[2]Баланс'!$Q$33*1000</f>
        <v>372000</v>
      </c>
    </row>
    <row r="79" spans="1:6" ht="16.5" customHeight="1">
      <c r="A79" s="100"/>
      <c r="B79" s="27"/>
      <c r="C79" s="100"/>
      <c r="D79" s="23"/>
      <c r="E79" s="23"/>
      <c r="F79" s="24"/>
    </row>
    <row r="80" spans="1:6" ht="27.75" customHeight="1">
      <c r="A80" s="100" t="s">
        <v>55</v>
      </c>
      <c r="B80" s="27" t="s">
        <v>61</v>
      </c>
      <c r="C80" s="100"/>
      <c r="D80" s="36">
        <f>SUM(D82,D83,D88)</f>
        <v>583152</v>
      </c>
      <c r="E80" s="36">
        <f>SUM(E82,E83,E88)</f>
        <v>594959</v>
      </c>
      <c r="F80" s="37">
        <f>SUM(F82,F83,F88)</f>
        <v>604126</v>
      </c>
    </row>
    <row r="81" spans="1:6" ht="12.75" customHeight="1">
      <c r="A81" s="100"/>
      <c r="B81" s="27" t="s">
        <v>12</v>
      </c>
      <c r="C81" s="100"/>
      <c r="D81" s="23">
        <v>0</v>
      </c>
      <c r="E81" s="23">
        <v>0</v>
      </c>
      <c r="F81" s="24">
        <v>0</v>
      </c>
    </row>
    <row r="82" spans="1:9" ht="29.25" customHeight="1">
      <c r="A82" s="100" t="s">
        <v>56</v>
      </c>
      <c r="B82" s="27" t="s">
        <v>63</v>
      </c>
      <c r="C82" s="105" t="s">
        <v>64</v>
      </c>
      <c r="D82" s="23">
        <f>'[2]Кол ТП 2018'!$C$12+'[2]Кол ТП 2018'!$D$12+'[2]Кол ТП 2018'!$E$12+'[2]Кол ТП 2018'!$F$12</f>
        <v>543634</v>
      </c>
      <c r="E82" s="23">
        <f>'[2]Кол ТП 2019'!$C$12+'[2]Кол ТП 2019'!$D$12+'[2]Кол ТП 2019'!$E$12+'[2]Кол ТП 2019'!$F$12</f>
        <v>554473</v>
      </c>
      <c r="F82" s="73">
        <f>'[2]Кол ТП 2020'!$C$12+'[2]Кол ТП 2020'!$D$12+'[2]Кол ТП 2020'!$E$12+'[2]Кол ТП 2020'!$F$12</f>
        <v>563513</v>
      </c>
      <c r="I82" s="58"/>
    </row>
    <row r="83" spans="1:6" ht="45.75" customHeight="1">
      <c r="A83" s="115" t="s">
        <v>57</v>
      </c>
      <c r="B83" s="27" t="s">
        <v>66</v>
      </c>
      <c r="C83" s="105" t="s">
        <v>64</v>
      </c>
      <c r="D83" s="23">
        <f>SUM(D84:D87)</f>
        <v>39070</v>
      </c>
      <c r="E83" s="23">
        <f>SUM(E84:E87)</f>
        <v>40045</v>
      </c>
      <c r="F83" s="24">
        <v>40164</v>
      </c>
    </row>
    <row r="84" spans="1:9" ht="12.75" customHeight="1">
      <c r="A84" s="115"/>
      <c r="B84" s="128" t="s">
        <v>125</v>
      </c>
      <c r="C84" s="113" t="s">
        <v>64</v>
      </c>
      <c r="D84" s="122">
        <f>'[1]Кол ТП 2018'!$H$13</f>
        <v>38300</v>
      </c>
      <c r="E84" s="124">
        <f>'[2]Кол ТП 2019'!$H$12</f>
        <v>39243</v>
      </c>
      <c r="F84" s="126">
        <v>39373</v>
      </c>
      <c r="I84" s="58"/>
    </row>
    <row r="85" spans="1:6" ht="12.75" customHeight="1">
      <c r="A85" s="115"/>
      <c r="B85" s="129"/>
      <c r="C85" s="114"/>
      <c r="D85" s="123"/>
      <c r="E85" s="125"/>
      <c r="F85" s="127"/>
    </row>
    <row r="86" spans="1:6" ht="15.75" customHeight="1">
      <c r="A86" s="115"/>
      <c r="B86" s="27" t="s">
        <v>49</v>
      </c>
      <c r="C86" s="105" t="s">
        <v>64</v>
      </c>
      <c r="D86" s="36">
        <f>'[1]Кол ТП 2018'!$I$13</f>
        <v>697</v>
      </c>
      <c r="E86" s="23">
        <f>'[2]Кол ТП 2019'!$I$12</f>
        <v>699</v>
      </c>
      <c r="F86" s="24">
        <f>'[2]Кол ТП 2020'!$I$12</f>
        <v>712</v>
      </c>
    </row>
    <row r="87" spans="1:9" ht="15.75" customHeight="1">
      <c r="A87" s="115"/>
      <c r="B87" s="27" t="s">
        <v>50</v>
      </c>
      <c r="C87" s="105" t="s">
        <v>64</v>
      </c>
      <c r="D87" s="36">
        <f>'[1]Кол ТП 2018'!$J$13</f>
        <v>73</v>
      </c>
      <c r="E87" s="23">
        <f>'[2]Кол ТП 2019'!$J$12</f>
        <v>103</v>
      </c>
      <c r="F87" s="24">
        <f>'[2]Кол ТП 2020'!$J$12</f>
        <v>120</v>
      </c>
      <c r="I87" s="58"/>
    </row>
    <row r="88" spans="1:6" ht="18" customHeight="1">
      <c r="A88" s="72" t="s">
        <v>58</v>
      </c>
      <c r="B88" s="27" t="s">
        <v>59</v>
      </c>
      <c r="C88" s="105"/>
      <c r="D88" s="36">
        <f>'[2]Кол ТП 2018'!$K$12</f>
        <v>448</v>
      </c>
      <c r="E88" s="23">
        <f>'[2]Кол ТП 2019'!$K$12</f>
        <v>441</v>
      </c>
      <c r="F88" s="24">
        <f>'[2]Кол ТП 2020'!$K$12</f>
        <v>449</v>
      </c>
    </row>
    <row r="89" spans="1:6" ht="17.25" customHeight="1">
      <c r="A89" s="100" t="s">
        <v>60</v>
      </c>
      <c r="B89" s="27" t="s">
        <v>68</v>
      </c>
      <c r="C89" s="105" t="s">
        <v>64</v>
      </c>
      <c r="D89" s="36">
        <f>D80</f>
        <v>583152</v>
      </c>
      <c r="E89" s="36">
        <f>E80</f>
        <v>594959</v>
      </c>
      <c r="F89" s="37">
        <f>F80</f>
        <v>604126</v>
      </c>
    </row>
    <row r="90" spans="1:6" ht="12.75" customHeight="1">
      <c r="A90" s="100"/>
      <c r="B90" s="27"/>
      <c r="C90" s="100"/>
      <c r="D90" s="4"/>
      <c r="E90" s="4"/>
      <c r="F90" s="5"/>
    </row>
    <row r="91" spans="1:6" ht="31.5" customHeight="1">
      <c r="A91" s="100" t="s">
        <v>67</v>
      </c>
      <c r="B91" s="27" t="s">
        <v>70</v>
      </c>
      <c r="C91" s="105" t="s">
        <v>71</v>
      </c>
      <c r="D91" s="9">
        <v>980461</v>
      </c>
      <c r="E91" s="9">
        <f>'[2]Свод'!$B$14/1000</f>
        <v>1333116.2825999998</v>
      </c>
      <c r="F91" s="37">
        <f>1883923.787</f>
        <v>1883923.787</v>
      </c>
    </row>
    <row r="92" spans="1:6" ht="12.75" customHeight="1">
      <c r="A92" s="100"/>
      <c r="B92" s="27"/>
      <c r="C92" s="100"/>
      <c r="D92" s="4"/>
      <c r="E92" s="4"/>
      <c r="F92" s="5"/>
    </row>
    <row r="93" spans="1:6" ht="33" customHeight="1">
      <c r="A93" s="100" t="s">
        <v>69</v>
      </c>
      <c r="B93" s="27" t="s">
        <v>73</v>
      </c>
      <c r="C93" s="100"/>
      <c r="D93" s="4"/>
      <c r="E93" s="4"/>
      <c r="F93" s="5"/>
    </row>
    <row r="94" spans="1:6" ht="24.75" customHeight="1">
      <c r="A94" s="100" t="s">
        <v>129</v>
      </c>
      <c r="B94" s="27" t="s">
        <v>74</v>
      </c>
      <c r="C94" s="105" t="s">
        <v>75</v>
      </c>
      <c r="D94" s="25">
        <v>402</v>
      </c>
      <c r="E94" s="25" t="s">
        <v>127</v>
      </c>
      <c r="F94" s="7" t="s">
        <v>127</v>
      </c>
    </row>
    <row r="95" spans="1:6" ht="33" customHeight="1">
      <c r="A95" s="100" t="s">
        <v>130</v>
      </c>
      <c r="B95" s="27" t="s">
        <v>76</v>
      </c>
      <c r="C95" s="100" t="s">
        <v>77</v>
      </c>
      <c r="D95" s="75">
        <v>47.7</v>
      </c>
      <c r="E95" s="75" t="s">
        <v>127</v>
      </c>
      <c r="F95" s="74" t="s">
        <v>127</v>
      </c>
    </row>
    <row r="96" spans="1:6" ht="46.5" customHeight="1">
      <c r="A96" s="105" t="s">
        <v>131</v>
      </c>
      <c r="B96" s="31" t="s">
        <v>78</v>
      </c>
      <c r="C96" s="100"/>
      <c r="D96" s="25" t="s">
        <v>123</v>
      </c>
      <c r="E96" s="86" t="s">
        <v>142</v>
      </c>
      <c r="F96" s="94" t="s">
        <v>142</v>
      </c>
    </row>
    <row r="97" spans="1:6" ht="16.5" customHeight="1">
      <c r="A97" s="100"/>
      <c r="B97" s="27"/>
      <c r="C97" s="100"/>
      <c r="D97" s="4"/>
      <c r="E97" s="4"/>
      <c r="F97" s="5"/>
    </row>
    <row r="98" spans="1:6" s="14" customFormat="1" ht="18" customHeight="1">
      <c r="A98" s="105" t="s">
        <v>72</v>
      </c>
      <c r="B98" s="31" t="s">
        <v>80</v>
      </c>
      <c r="C98" s="105" t="s">
        <v>71</v>
      </c>
      <c r="D98" s="9">
        <v>373131</v>
      </c>
      <c r="E98" s="9">
        <v>243169.72</v>
      </c>
      <c r="F98" s="10">
        <v>263602</v>
      </c>
    </row>
    <row r="99" spans="1:6" s="14" customFormat="1" ht="18" customHeight="1">
      <c r="A99" s="105"/>
      <c r="B99" s="31"/>
      <c r="C99" s="105"/>
      <c r="D99" s="9"/>
      <c r="E99" s="9"/>
      <c r="F99" s="10"/>
    </row>
    <row r="100" spans="1:6" s="14" customFormat="1" ht="18" customHeight="1">
      <c r="A100" s="105" t="s">
        <v>79</v>
      </c>
      <c r="B100" s="31" t="s">
        <v>103</v>
      </c>
      <c r="C100" s="105" t="s">
        <v>71</v>
      </c>
      <c r="D100" s="9">
        <v>48520</v>
      </c>
      <c r="E100" s="9">
        <v>244584.4964</v>
      </c>
      <c r="F100" s="10">
        <v>505404</v>
      </c>
    </row>
    <row r="101" spans="1:6" s="14" customFormat="1" ht="18" customHeight="1">
      <c r="A101" s="105"/>
      <c r="B101" s="31"/>
      <c r="C101" s="105"/>
      <c r="D101" s="9"/>
      <c r="E101" s="9"/>
      <c r="F101" s="10"/>
    </row>
    <row r="102" spans="1:6" s="14" customFormat="1" ht="18" customHeight="1">
      <c r="A102" s="105" t="s">
        <v>81</v>
      </c>
      <c r="B102" s="31" t="s">
        <v>126</v>
      </c>
      <c r="C102" s="105" t="s">
        <v>71</v>
      </c>
      <c r="D102" s="21">
        <v>172851</v>
      </c>
      <c r="E102" s="9">
        <v>123230.8402</v>
      </c>
      <c r="F102" s="10">
        <v>254145.6</v>
      </c>
    </row>
    <row r="103" spans="1:6" s="14" customFormat="1" ht="18" customHeight="1">
      <c r="A103" s="105"/>
      <c r="B103" s="31"/>
      <c r="C103" s="105"/>
      <c r="D103" s="9"/>
      <c r="E103" s="9"/>
      <c r="F103" s="10"/>
    </row>
    <row r="104" spans="1:6" s="14" customFormat="1" ht="18" customHeight="1">
      <c r="A104" s="105" t="s">
        <v>82</v>
      </c>
      <c r="B104" s="31" t="s">
        <v>84</v>
      </c>
      <c r="C104" s="105" t="s">
        <v>71</v>
      </c>
      <c r="D104" s="9">
        <v>31997</v>
      </c>
      <c r="E104" s="9" t="s">
        <v>127</v>
      </c>
      <c r="F104" s="10" t="s">
        <v>127</v>
      </c>
    </row>
    <row r="105" spans="1:6" s="14" customFormat="1" ht="18" customHeight="1">
      <c r="A105" s="105"/>
      <c r="B105" s="31"/>
      <c r="C105" s="105"/>
      <c r="D105" s="9"/>
      <c r="E105" s="9"/>
      <c r="F105" s="10"/>
    </row>
    <row r="106" spans="1:6" s="14" customFormat="1" ht="39.75" customHeight="1">
      <c r="A106" s="105" t="s">
        <v>83</v>
      </c>
      <c r="B106" s="31" t="s">
        <v>86</v>
      </c>
      <c r="C106" s="105" t="s">
        <v>87</v>
      </c>
      <c r="D106" s="9" t="s">
        <v>127</v>
      </c>
      <c r="E106" s="9" t="s">
        <v>127</v>
      </c>
      <c r="F106" s="10" t="s">
        <v>127</v>
      </c>
    </row>
    <row r="107" spans="1:6" s="14" customFormat="1" ht="18" customHeight="1">
      <c r="A107" s="101"/>
      <c r="B107" s="32"/>
      <c r="C107" s="101"/>
      <c r="D107" s="11"/>
      <c r="E107" s="11"/>
      <c r="F107" s="12"/>
    </row>
    <row r="108" spans="1:6" s="14" customFormat="1" ht="91.5" customHeight="1">
      <c r="A108" s="104" t="s">
        <v>85</v>
      </c>
      <c r="B108" s="33" t="s">
        <v>88</v>
      </c>
      <c r="C108" s="104"/>
      <c r="D108" s="13" t="s">
        <v>102</v>
      </c>
      <c r="E108" s="108" t="s">
        <v>143</v>
      </c>
      <c r="F108" s="153" t="s">
        <v>144</v>
      </c>
    </row>
    <row r="109" ht="15">
      <c r="A109" s="3"/>
    </row>
    <row r="110" spans="1:6" ht="15">
      <c r="A110" s="3"/>
      <c r="B110" s="121" t="s">
        <v>89</v>
      </c>
      <c r="C110" s="121"/>
      <c r="D110" s="121"/>
      <c r="E110" s="121"/>
      <c r="F110" s="121"/>
    </row>
    <row r="112" spans="2:6" ht="50.25" customHeight="1">
      <c r="B112" s="116" t="s">
        <v>128</v>
      </c>
      <c r="C112" s="117"/>
      <c r="D112" s="117"/>
      <c r="E112" s="117"/>
      <c r="F112" s="117"/>
    </row>
    <row r="113" spans="2:6" ht="35.25" customHeight="1">
      <c r="B113" s="117" t="s">
        <v>150</v>
      </c>
      <c r="C113" s="117"/>
      <c r="D113" s="117"/>
      <c r="E113" s="117"/>
      <c r="F113" s="117"/>
    </row>
    <row r="114" spans="2:6" ht="45" customHeight="1">
      <c r="B114" s="118" t="s">
        <v>132</v>
      </c>
      <c r="C114" s="119"/>
      <c r="D114" s="119"/>
      <c r="E114" s="119"/>
      <c r="F114" s="119"/>
    </row>
  </sheetData>
  <sheetProtection/>
  <mergeCells count="24">
    <mergeCell ref="A36:A38"/>
    <mergeCell ref="A39:A41"/>
    <mergeCell ref="A43:A45"/>
    <mergeCell ref="A14:A16"/>
    <mergeCell ref="A17:A20"/>
    <mergeCell ref="A22:A24"/>
    <mergeCell ref="A25:A27"/>
    <mergeCell ref="A29:A31"/>
    <mergeCell ref="A32:A34"/>
    <mergeCell ref="B114:F114"/>
    <mergeCell ref="A63:A75"/>
    <mergeCell ref="A76:A78"/>
    <mergeCell ref="A83:A87"/>
    <mergeCell ref="B110:F110"/>
    <mergeCell ref="D84:D85"/>
    <mergeCell ref="E84:E85"/>
    <mergeCell ref="F84:F85"/>
    <mergeCell ref="B84:B85"/>
    <mergeCell ref="C84:C85"/>
    <mergeCell ref="A46:A48"/>
    <mergeCell ref="A50:A52"/>
    <mergeCell ref="A53:A55"/>
    <mergeCell ref="B112:F112"/>
    <mergeCell ref="B113:F1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E28" sqref="E28"/>
    </sheetView>
  </sheetViews>
  <sheetFormatPr defaultColWidth="9.140625" defaultRowHeight="15"/>
  <cols>
    <col min="2" max="2" width="66.7109375" style="0" customWidth="1"/>
    <col min="3" max="3" width="18.57421875" style="0" customWidth="1"/>
    <col min="4" max="4" width="14.28125" style="0" customWidth="1"/>
    <col min="5" max="5" width="14.8515625" style="0" customWidth="1"/>
    <col min="6" max="9" width="11.421875" style="0" customWidth="1"/>
    <col min="16" max="16" width="9.140625" style="0" customWidth="1"/>
  </cols>
  <sheetData>
    <row r="1" ht="15">
      <c r="I1" s="1" t="s">
        <v>91</v>
      </c>
    </row>
    <row r="2" ht="15">
      <c r="I2" s="1" t="s">
        <v>1</v>
      </c>
    </row>
    <row r="3" ht="15">
      <c r="I3" s="1" t="s">
        <v>2</v>
      </c>
    </row>
    <row r="4" ht="15">
      <c r="I4" s="1" t="s">
        <v>3</v>
      </c>
    </row>
    <row r="5" ht="15">
      <c r="H5" s="2"/>
    </row>
    <row r="6" ht="15">
      <c r="C6" s="2" t="s">
        <v>92</v>
      </c>
    </row>
    <row r="7" ht="15">
      <c r="A7" s="2"/>
    </row>
    <row r="8" ht="15">
      <c r="A8" s="3"/>
    </row>
    <row r="9" spans="1:9" ht="60" customHeight="1">
      <c r="A9" s="141" t="s">
        <v>4</v>
      </c>
      <c r="B9" s="149" t="s">
        <v>5</v>
      </c>
      <c r="C9" s="141" t="s">
        <v>93</v>
      </c>
      <c r="D9" s="147" t="s">
        <v>7</v>
      </c>
      <c r="E9" s="148"/>
      <c r="F9" s="183" t="s">
        <v>8</v>
      </c>
      <c r="G9" s="183"/>
      <c r="H9" s="147" t="s">
        <v>9</v>
      </c>
      <c r="I9" s="148"/>
    </row>
    <row r="10" spans="1:9" ht="30">
      <c r="A10" s="144"/>
      <c r="B10" s="150"/>
      <c r="C10" s="144"/>
      <c r="D10" s="38" t="s">
        <v>94</v>
      </c>
      <c r="E10" s="35" t="s">
        <v>95</v>
      </c>
      <c r="F10" s="42" t="s">
        <v>94</v>
      </c>
      <c r="G10" s="41" t="s">
        <v>95</v>
      </c>
      <c r="H10" s="38" t="s">
        <v>94</v>
      </c>
      <c r="I10" s="35" t="s">
        <v>95</v>
      </c>
    </row>
    <row r="11" spans="1:9" ht="21" customHeight="1">
      <c r="A11" s="66" t="s">
        <v>60</v>
      </c>
      <c r="B11" s="68" t="s">
        <v>97</v>
      </c>
      <c r="C11" s="66"/>
      <c r="D11" s="44"/>
      <c r="E11" s="40"/>
      <c r="F11" s="43"/>
      <c r="G11" s="46"/>
      <c r="H11" s="44"/>
      <c r="I11" s="40"/>
    </row>
    <row r="12" spans="1:9" ht="30" customHeight="1">
      <c r="A12" s="71" t="s">
        <v>62</v>
      </c>
      <c r="B12" s="69" t="s">
        <v>98</v>
      </c>
      <c r="C12" s="6" t="s">
        <v>96</v>
      </c>
      <c r="D12" s="87">
        <v>305.2</v>
      </c>
      <c r="E12" s="88">
        <v>260.82</v>
      </c>
      <c r="F12" s="89">
        <v>260.82</v>
      </c>
      <c r="G12" s="97">
        <v>572.87</v>
      </c>
      <c r="H12" s="179">
        <v>572.87</v>
      </c>
      <c r="I12" s="180">
        <v>644.91</v>
      </c>
    </row>
    <row r="13" spans="1:9" ht="36.75" customHeight="1">
      <c r="A13" s="141" t="s">
        <v>65</v>
      </c>
      <c r="B13" s="145" t="s">
        <v>99</v>
      </c>
      <c r="C13" s="141" t="s">
        <v>96</v>
      </c>
      <c r="D13" s="151">
        <v>187.43</v>
      </c>
      <c r="E13" s="90" t="s">
        <v>145</v>
      </c>
      <c r="F13" s="139">
        <v>65.11</v>
      </c>
      <c r="G13" s="137">
        <v>372.06</v>
      </c>
      <c r="H13" s="130">
        <v>302.16</v>
      </c>
      <c r="I13" s="132">
        <v>302.16</v>
      </c>
    </row>
    <row r="14" spans="1:9" ht="36.75" customHeight="1">
      <c r="A14" s="144"/>
      <c r="B14" s="143"/>
      <c r="C14" s="144"/>
      <c r="D14" s="152"/>
      <c r="E14" s="91" t="s">
        <v>146</v>
      </c>
      <c r="F14" s="140"/>
      <c r="G14" s="138"/>
      <c r="H14" s="131"/>
      <c r="I14" s="133"/>
    </row>
    <row r="15" spans="1:9" ht="16.5" customHeight="1">
      <c r="A15" s="67" t="s">
        <v>100</v>
      </c>
      <c r="B15" s="70" t="s">
        <v>101</v>
      </c>
      <c r="C15" s="67"/>
      <c r="D15" s="92"/>
      <c r="E15" s="93"/>
      <c r="F15" s="98"/>
      <c r="G15" s="99"/>
      <c r="H15" s="45"/>
      <c r="I15" s="39"/>
    </row>
    <row r="16" spans="1:9" ht="18.75" customHeight="1">
      <c r="A16" s="134"/>
      <c r="B16" s="145" t="s">
        <v>48</v>
      </c>
      <c r="C16" s="103" t="s">
        <v>87</v>
      </c>
      <c r="D16" s="107">
        <v>14.89</v>
      </c>
      <c r="E16" s="165"/>
      <c r="F16" s="181"/>
      <c r="G16" s="182"/>
      <c r="H16" s="166"/>
      <c r="I16" s="167"/>
    </row>
    <row r="17" spans="1:9" ht="18.75" customHeight="1">
      <c r="A17" s="136"/>
      <c r="B17" s="143"/>
      <c r="C17" s="34" t="s">
        <v>96</v>
      </c>
      <c r="D17" s="95"/>
      <c r="E17" s="168"/>
      <c r="F17" s="169"/>
      <c r="G17" s="170"/>
      <c r="H17" s="171"/>
      <c r="I17" s="172"/>
    </row>
    <row r="18" spans="1:9" ht="18.75" customHeight="1">
      <c r="A18" s="135"/>
      <c r="B18" s="142" t="s">
        <v>152</v>
      </c>
      <c r="C18" s="102" t="s">
        <v>87</v>
      </c>
      <c r="D18" s="106">
        <v>13.68</v>
      </c>
      <c r="E18" s="173" t="s">
        <v>147</v>
      </c>
      <c r="F18" s="159">
        <v>188.3</v>
      </c>
      <c r="G18" s="162">
        <v>430.9</v>
      </c>
      <c r="H18" s="130">
        <v>430.9</v>
      </c>
      <c r="I18" s="132">
        <v>541.35</v>
      </c>
    </row>
    <row r="19" spans="1:9" ht="18.75" customHeight="1">
      <c r="A19" s="135"/>
      <c r="B19" s="146"/>
      <c r="C19" s="62" t="s">
        <v>96</v>
      </c>
      <c r="D19" s="96"/>
      <c r="E19" s="175"/>
      <c r="F19" s="161"/>
      <c r="G19" s="164"/>
      <c r="H19" s="131"/>
      <c r="I19" s="133"/>
    </row>
    <row r="20" spans="1:9" ht="18.75" customHeight="1">
      <c r="A20" s="134"/>
      <c r="B20" s="145" t="s">
        <v>49</v>
      </c>
      <c r="C20" s="103" t="s">
        <v>87</v>
      </c>
      <c r="D20" s="107">
        <v>9.31</v>
      </c>
      <c r="E20" s="173" t="s">
        <v>148</v>
      </c>
      <c r="F20" s="159">
        <v>101.59</v>
      </c>
      <c r="G20" s="162">
        <v>186.66</v>
      </c>
      <c r="H20" s="176">
        <f>G20</f>
        <v>186.66</v>
      </c>
      <c r="I20" s="132">
        <v>207.39</v>
      </c>
    </row>
    <row r="21" spans="1:9" ht="18.75" customHeight="1">
      <c r="A21" s="135"/>
      <c r="B21" s="146"/>
      <c r="C21" s="101" t="s">
        <v>96</v>
      </c>
      <c r="D21" s="96"/>
      <c r="E21" s="174"/>
      <c r="F21" s="160"/>
      <c r="G21" s="163"/>
      <c r="H21" s="177"/>
      <c r="I21" s="158"/>
    </row>
    <row r="22" spans="1:9" ht="18.75" customHeight="1">
      <c r="A22" s="134"/>
      <c r="B22" s="145" t="s">
        <v>50</v>
      </c>
      <c r="C22" s="103" t="s">
        <v>87</v>
      </c>
      <c r="D22" s="107">
        <v>5.45</v>
      </c>
      <c r="E22" s="173" t="s">
        <v>149</v>
      </c>
      <c r="F22" s="159">
        <v>62.77</v>
      </c>
      <c r="G22" s="162">
        <v>143.63</v>
      </c>
      <c r="H22" s="176">
        <f>G22</f>
        <v>143.63</v>
      </c>
      <c r="I22" s="132">
        <v>180.45</v>
      </c>
    </row>
    <row r="23" spans="1:9" ht="18.75" customHeight="1">
      <c r="A23" s="136"/>
      <c r="B23" s="143"/>
      <c r="C23" s="104" t="s">
        <v>96</v>
      </c>
      <c r="D23" s="95"/>
      <c r="E23" s="175"/>
      <c r="F23" s="161"/>
      <c r="G23" s="164"/>
      <c r="H23" s="178"/>
      <c r="I23" s="133"/>
    </row>
    <row r="24" spans="1:9" ht="15">
      <c r="A24" s="2"/>
      <c r="I24" s="22"/>
    </row>
    <row r="25" spans="1:9" ht="15">
      <c r="A25" s="3"/>
      <c r="B25" s="121" t="s">
        <v>89</v>
      </c>
      <c r="C25" s="121"/>
      <c r="D25" s="121"/>
      <c r="E25" s="121"/>
      <c r="F25" s="121"/>
      <c r="G25" s="121"/>
      <c r="H25" s="121"/>
      <c r="I25" s="121"/>
    </row>
  </sheetData>
  <sheetProtection/>
  <mergeCells count="38">
    <mergeCell ref="F22:F23"/>
    <mergeCell ref="G22:G23"/>
    <mergeCell ref="H22:H23"/>
    <mergeCell ref="I22:I23"/>
    <mergeCell ref="E22:E23"/>
    <mergeCell ref="G18:G19"/>
    <mergeCell ref="F20:F21"/>
    <mergeCell ref="G20:G21"/>
    <mergeCell ref="E20:E21"/>
    <mergeCell ref="E18:E19"/>
    <mergeCell ref="H20:H21"/>
    <mergeCell ref="H18:H19"/>
    <mergeCell ref="I18:I19"/>
    <mergeCell ref="I20:I21"/>
    <mergeCell ref="B25:I25"/>
    <mergeCell ref="F9:G9"/>
    <mergeCell ref="H9:I9"/>
    <mergeCell ref="A9:A10"/>
    <mergeCell ref="B9:B10"/>
    <mergeCell ref="C9:C10"/>
    <mergeCell ref="D9:E9"/>
    <mergeCell ref="B13:B14"/>
    <mergeCell ref="C13:C14"/>
    <mergeCell ref="D13:D14"/>
    <mergeCell ref="A13:A14"/>
    <mergeCell ref="A22:A23"/>
    <mergeCell ref="B16:B17"/>
    <mergeCell ref="B18:B19"/>
    <mergeCell ref="B20:B21"/>
    <mergeCell ref="B22:B23"/>
    <mergeCell ref="F18:F19"/>
    <mergeCell ref="H13:H14"/>
    <mergeCell ref="I13:I14"/>
    <mergeCell ref="A16:A17"/>
    <mergeCell ref="A18:A19"/>
    <mergeCell ref="A20:A21"/>
    <mergeCell ref="G13:G14"/>
    <mergeCell ref="F13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2019-04-24T11:28:11Z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